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465" windowWidth="25275" windowHeight="14595" tabRatio="749"/>
  </bookViews>
  <sheets>
    <sheet name="Stammdaten" sheetId="11" r:id="rId1"/>
    <sheet name="Ergebnis-Übersicht" sheetId="14" r:id="rId2"/>
    <sheet name="A Flächen" sheetId="1" r:id="rId3"/>
    <sheet name="B_1 Gebäude Kaltmiete" sheetId="2" r:id="rId4"/>
    <sheet name="B_2 Infrastr. zentr. Dienste" sheetId="12" r:id="rId5"/>
    <sheet name="C_1 Nebenkosten" sheetId="9" r:id="rId6"/>
    <sheet name="C_2 Nebenk. zentr. Dienste" sheetId="13" r:id="rId7"/>
    <sheet name="D Ausstattung" sheetId="3" r:id="rId8"/>
    <sheet name="E Mietberechnung" sheetId="5" r:id="rId9"/>
    <sheet name="Anlage Verwalt.kosten 2. BV" sheetId="10" r:id="rId10"/>
  </sheets>
  <definedNames>
    <definedName name="_xlnm.Print_Area" localSheetId="2">'A Flächen'!$A$1:$G$198</definedName>
    <definedName name="_xlnm.Print_Area" localSheetId="3">'B_1 Gebäude Kaltmiete'!$A$1:$F$121</definedName>
    <definedName name="_xlnm.Print_Area" localSheetId="4">'B_2 Infrastr. zentr. Dienste'!$A$1:$H$169</definedName>
    <definedName name="_xlnm.Print_Area" localSheetId="5">'C_1 Nebenkosten'!$A$1:$F$34</definedName>
    <definedName name="_xlnm.Print_Area" localSheetId="6">'C_2 Nebenk. zentr. Dienste'!$A$1:$E$36</definedName>
    <definedName name="_xlnm.Print_Area" localSheetId="7">'D Ausstattung'!$A$1:$I$63</definedName>
    <definedName name="_xlnm.Print_Area" localSheetId="8">'E Mietberechnung'!$A$1:$I$49</definedName>
    <definedName name="_xlnm.Print_Area" localSheetId="1">'Ergebnis-Übersicht'!$A$1:$E$40</definedName>
    <definedName name="_xlnm.Print_Area" localSheetId="0">Stammdaten!$A$1:$D$40</definedName>
  </definedNames>
  <calcPr calcId="145621"/>
</workbook>
</file>

<file path=xl/calcChain.xml><?xml version="1.0" encoding="utf-8"?>
<calcChain xmlns="http://schemas.openxmlformats.org/spreadsheetml/2006/main">
  <c r="B78" i="12" l="1"/>
  <c r="C75" i="12"/>
  <c r="H2" i="12" l="1"/>
  <c r="B158" i="12" l="1"/>
  <c r="B157" i="12" l="1"/>
  <c r="C3" i="12" l="1"/>
  <c r="A3" i="12"/>
  <c r="C49" i="12" l="1"/>
  <c r="D75" i="12"/>
  <c r="E75" i="12" s="1"/>
  <c r="C32" i="13" s="1"/>
  <c r="B159" i="12"/>
  <c r="A143" i="12"/>
  <c r="A142" i="12"/>
  <c r="A141" i="12"/>
  <c r="A140" i="12"/>
  <c r="C136" i="12"/>
  <c r="A136" i="12"/>
  <c r="C135" i="12"/>
  <c r="A135" i="12"/>
  <c r="C134" i="12"/>
  <c r="A134" i="12"/>
  <c r="C133" i="12"/>
  <c r="A133" i="12"/>
  <c r="A129" i="12"/>
  <c r="A128" i="12"/>
  <c r="A127" i="12"/>
  <c r="A119" i="12"/>
  <c r="A118" i="12"/>
  <c r="A117" i="12"/>
  <c r="A113" i="12"/>
  <c r="A112" i="12"/>
  <c r="A111" i="12"/>
  <c r="B101" i="12"/>
  <c r="A101" i="12"/>
  <c r="B99" i="12"/>
  <c r="B98" i="12"/>
  <c r="B97" i="12"/>
  <c r="A97" i="12"/>
  <c r="B93" i="12"/>
  <c r="A93" i="12"/>
  <c r="A99" i="12" s="1"/>
  <c r="B92" i="12"/>
  <c r="A92" i="12"/>
  <c r="A98" i="12" s="1"/>
  <c r="B91" i="12"/>
  <c r="A91" i="12"/>
  <c r="E74" i="12"/>
  <c r="D68" i="12"/>
  <c r="D62" i="12"/>
  <c r="D50" i="12"/>
  <c r="C52" i="12"/>
  <c r="D52" i="12" s="1"/>
  <c r="D45" i="12"/>
  <c r="D43" i="12"/>
  <c r="D42" i="12"/>
  <c r="B39" i="12"/>
  <c r="G31" i="12"/>
  <c r="F31" i="12"/>
  <c r="E31" i="12"/>
  <c r="D31" i="12"/>
  <c r="C31" i="12"/>
  <c r="H30" i="12"/>
  <c r="H29" i="12"/>
  <c r="H28" i="12"/>
  <c r="H27" i="12"/>
  <c r="H26" i="12"/>
  <c r="H25" i="12"/>
  <c r="H24" i="12"/>
  <c r="H23" i="12"/>
  <c r="H22" i="12"/>
  <c r="G20" i="12"/>
  <c r="G32" i="12" s="1"/>
  <c r="F20" i="12"/>
  <c r="F32" i="12" s="1"/>
  <c r="E20" i="12"/>
  <c r="D20" i="12"/>
  <c r="C20" i="12"/>
  <c r="C32" i="12" s="1"/>
  <c r="H19" i="12"/>
  <c r="H18" i="12"/>
  <c r="H17" i="12"/>
  <c r="H16" i="12"/>
  <c r="H15" i="12"/>
  <c r="H14" i="12"/>
  <c r="H13" i="12"/>
  <c r="H12" i="12"/>
  <c r="H11" i="12"/>
  <c r="H10" i="12"/>
  <c r="H9" i="12"/>
  <c r="C78" i="2"/>
  <c r="C77" i="2"/>
  <c r="H31" i="12" l="1"/>
  <c r="D32" i="12"/>
  <c r="D83" i="12" s="1"/>
  <c r="E32" i="12"/>
  <c r="D84" i="12" s="1"/>
  <c r="D85" i="12"/>
  <c r="D70" i="12"/>
  <c r="C51" i="12"/>
  <c r="D51" i="12" s="1"/>
  <c r="D86" i="12"/>
  <c r="D101" i="12" s="1"/>
  <c r="D150" i="12" s="1"/>
  <c r="D163" i="12" s="1"/>
  <c r="D94" i="12"/>
  <c r="K94" i="12" s="1"/>
  <c r="H20" i="12"/>
  <c r="B44" i="12"/>
  <c r="D82" i="12"/>
  <c r="B141" i="12"/>
  <c r="D141" i="12" s="1"/>
  <c r="B129" i="12"/>
  <c r="B127" i="12"/>
  <c r="D119" i="12"/>
  <c r="D117" i="12"/>
  <c r="B142" i="12"/>
  <c r="B136" i="12"/>
  <c r="B134" i="12"/>
  <c r="D134" i="12" s="1"/>
  <c r="B133" i="12"/>
  <c r="D112" i="12"/>
  <c r="B143" i="12"/>
  <c r="D143" i="12" s="1"/>
  <c r="B128" i="12"/>
  <c r="D118" i="12"/>
  <c r="D113" i="12"/>
  <c r="D111" i="12"/>
  <c r="D87" i="2"/>
  <c r="D55" i="2"/>
  <c r="C93" i="12" l="1"/>
  <c r="D93" i="12"/>
  <c r="D99" i="12" s="1"/>
  <c r="C92" i="12"/>
  <c r="D92" i="12" s="1"/>
  <c r="D98" i="12" s="1"/>
  <c r="D87" i="12"/>
  <c r="H32" i="12"/>
  <c r="K32" i="12" s="1"/>
  <c r="C91" i="12"/>
  <c r="C94" i="12" s="1"/>
  <c r="D114" i="12"/>
  <c r="K114" i="12" s="1"/>
  <c r="B130" i="12"/>
  <c r="K130" i="12" s="1"/>
  <c r="D142" i="12"/>
  <c r="D133" i="12"/>
  <c r="D120" i="12"/>
  <c r="D105" i="12"/>
  <c r="D107" i="12" s="1"/>
  <c r="D151" i="12" s="1"/>
  <c r="D164" i="12" s="1"/>
  <c r="D44" i="12"/>
  <c r="D46" i="12" s="1"/>
  <c r="B135" i="12"/>
  <c r="B46" i="12"/>
  <c r="G61" i="1"/>
  <c r="F61" i="1"/>
  <c r="E61" i="1"/>
  <c r="G60" i="1"/>
  <c r="F60" i="1"/>
  <c r="E60" i="1"/>
  <c r="B49" i="12" l="1"/>
  <c r="D49" i="12" s="1"/>
  <c r="D53" i="12" s="1"/>
  <c r="D55" i="12" s="1"/>
  <c r="K87" i="12"/>
  <c r="D91" i="12"/>
  <c r="D97" i="12" s="1"/>
  <c r="D102" i="12" s="1"/>
  <c r="D122" i="12"/>
  <c r="K120" i="12"/>
  <c r="C46" i="12"/>
  <c r="D135" i="12"/>
  <c r="D137" i="12" s="1"/>
  <c r="B137" i="12"/>
  <c r="K137" i="12" s="1"/>
  <c r="I31" i="9"/>
  <c r="L41" i="3"/>
  <c r="B53" i="12" l="1"/>
  <c r="B55" i="12" s="1"/>
  <c r="C137" i="12"/>
  <c r="D149" i="12"/>
  <c r="D152" i="12"/>
  <c r="D165" i="12" s="1"/>
  <c r="K122" i="12"/>
  <c r="B140" i="12"/>
  <c r="D162" i="12"/>
  <c r="J91" i="1"/>
  <c r="J107" i="1"/>
  <c r="J127" i="1"/>
  <c r="B144" i="12" l="1"/>
  <c r="D140" i="12"/>
  <c r="D144" i="12" s="1"/>
  <c r="D146" i="12" s="1"/>
  <c r="D153" i="12" s="1"/>
  <c r="D147" i="1"/>
  <c r="G146" i="1"/>
  <c r="G145" i="1"/>
  <c r="G144" i="1"/>
  <c r="G143" i="1"/>
  <c r="G142" i="1"/>
  <c r="G141" i="1"/>
  <c r="G140" i="1"/>
  <c r="G139" i="1"/>
  <c r="G138" i="1"/>
  <c r="G137" i="1"/>
  <c r="G136" i="1"/>
  <c r="G135" i="1"/>
  <c r="G134" i="1"/>
  <c r="G133" i="1"/>
  <c r="G132" i="1"/>
  <c r="G147" i="1" s="1"/>
  <c r="D127" i="1"/>
  <c r="D159" i="1" s="1"/>
  <c r="B146" i="12" l="1"/>
  <c r="K146" i="12" s="1"/>
  <c r="K144" i="12"/>
  <c r="D166" i="12"/>
  <c r="D167" i="12" s="1"/>
  <c r="D168" i="12" s="1"/>
  <c r="D154" i="12"/>
  <c r="C144" i="12"/>
  <c r="D164" i="1"/>
  <c r="D15" i="2" l="1"/>
  <c r="C31" i="9"/>
  <c r="E2" i="14" l="1"/>
  <c r="I11" i="5" l="1"/>
  <c r="D7" i="14" l="1"/>
  <c r="I2" i="5" l="1"/>
  <c r="I2" i="3"/>
  <c r="F2" i="9"/>
  <c r="F2" i="2"/>
  <c r="G2" i="1"/>
  <c r="C48" i="3" l="1"/>
  <c r="E30" i="9" l="1"/>
  <c r="E29" i="9"/>
  <c r="E28" i="9"/>
  <c r="H41" i="3" l="1"/>
  <c r="F29" i="9"/>
  <c r="D49" i="3" l="1"/>
  <c r="D14" i="13" l="1"/>
  <c r="E14" i="13"/>
  <c r="H11" i="5" l="1"/>
  <c r="B70" i="2" l="1"/>
  <c r="B64" i="2" l="1"/>
  <c r="D69" i="2"/>
  <c r="B72" i="2"/>
  <c r="C30" i="13" l="1"/>
  <c r="E29" i="13"/>
  <c r="D29" i="13"/>
  <c r="A3" i="13"/>
  <c r="E9" i="13" l="1"/>
  <c r="E13" i="13"/>
  <c r="E17" i="13"/>
  <c r="E21" i="13"/>
  <c r="E23" i="13"/>
  <c r="E25" i="13"/>
  <c r="E27" i="13"/>
  <c r="D10" i="13"/>
  <c r="D12" i="13"/>
  <c r="D16" i="13"/>
  <c r="D18" i="13"/>
  <c r="D20" i="13"/>
  <c r="D22" i="13"/>
  <c r="D24" i="13"/>
  <c r="D26" i="13"/>
  <c r="D28" i="13"/>
  <c r="E10" i="13"/>
  <c r="E12" i="13"/>
  <c r="E16" i="13"/>
  <c r="E18" i="13"/>
  <c r="E20" i="13"/>
  <c r="E22" i="13"/>
  <c r="E24" i="13"/>
  <c r="E26" i="13"/>
  <c r="E28" i="13"/>
  <c r="E11" i="13"/>
  <c r="E15" i="13"/>
  <c r="E19" i="13"/>
  <c r="D9" i="13"/>
  <c r="D11" i="13"/>
  <c r="D13" i="13"/>
  <c r="D15" i="13"/>
  <c r="D17" i="13"/>
  <c r="D19" i="13"/>
  <c r="D21" i="13"/>
  <c r="D23" i="13"/>
  <c r="D25" i="13"/>
  <c r="D27" i="13"/>
  <c r="E30" i="13" l="1"/>
  <c r="D30" i="13"/>
  <c r="H13" i="5" s="1"/>
  <c r="D19" i="2"/>
  <c r="H30" i="13" l="1"/>
  <c r="A3" i="10" l="1"/>
  <c r="H23" i="5"/>
  <c r="F30" i="5" s="1"/>
  <c r="A3" i="5"/>
  <c r="C61" i="3"/>
  <c r="C62" i="3" s="1"/>
  <c r="D57" i="3"/>
  <c r="D41" i="3"/>
  <c r="A3" i="3"/>
  <c r="A3" i="9"/>
  <c r="B47" i="3" l="1"/>
  <c r="B48" i="3" s="1"/>
  <c r="D48" i="3" s="1"/>
  <c r="D50" i="3" s="1"/>
  <c r="D52" i="3"/>
  <c r="D43" i="3"/>
  <c r="D32" i="2" l="1"/>
  <c r="D20" i="2" l="1"/>
  <c r="D21" i="2"/>
  <c r="B75" i="2"/>
  <c r="B79" i="2" s="1"/>
  <c r="A3" i="2"/>
  <c r="G106" i="1"/>
  <c r="F106" i="1"/>
  <c r="E106" i="1"/>
  <c r="G105" i="1"/>
  <c r="F105" i="1"/>
  <c r="E105"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51" i="1"/>
  <c r="G65" i="1"/>
  <c r="G64" i="1"/>
  <c r="G63" i="1"/>
  <c r="G62" i="1"/>
  <c r="G59" i="1"/>
  <c r="G58" i="1"/>
  <c r="G57" i="1"/>
  <c r="G56" i="1"/>
  <c r="G55" i="1"/>
  <c r="G54" i="1"/>
  <c r="G53" i="1"/>
  <c r="G52"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90" i="1"/>
  <c r="G89" i="1"/>
  <c r="G88" i="1"/>
  <c r="G87" i="1"/>
  <c r="G86" i="1"/>
  <c r="G85" i="1"/>
  <c r="G84" i="1"/>
  <c r="G83" i="1"/>
  <c r="G82" i="1"/>
  <c r="G81" i="1"/>
  <c r="G80" i="1"/>
  <c r="G79" i="1"/>
  <c r="G78" i="1"/>
  <c r="G77" i="1"/>
  <c r="G76" i="1"/>
  <c r="G75" i="1"/>
  <c r="G74" i="1"/>
  <c r="G73" i="1"/>
  <c r="G72" i="1"/>
  <c r="G71" i="1"/>
  <c r="G70" i="1"/>
  <c r="D107" i="1"/>
  <c r="D156" i="1" s="1"/>
  <c r="D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D66" i="1"/>
  <c r="F65" i="1"/>
  <c r="E65" i="1"/>
  <c r="F64" i="1"/>
  <c r="E64" i="1"/>
  <c r="F63" i="1"/>
  <c r="E63" i="1"/>
  <c r="F62" i="1"/>
  <c r="E62"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A3" i="1"/>
  <c r="B3" i="11"/>
  <c r="B3" i="14" s="1"/>
  <c r="A3" i="11"/>
  <c r="A3" i="14" s="1"/>
  <c r="D149" i="1" l="1"/>
  <c r="D155" i="1"/>
  <c r="F155" i="1" s="1"/>
  <c r="D188" i="1"/>
  <c r="D184" i="1"/>
  <c r="D154" i="1"/>
  <c r="F154" i="1" s="1"/>
  <c r="D47" i="2"/>
  <c r="D49" i="2" s="1"/>
  <c r="C20" i="2"/>
  <c r="C3" i="2"/>
  <c r="B3" i="13"/>
  <c r="C19" i="2"/>
  <c r="C3" i="1"/>
  <c r="C3" i="3"/>
  <c r="B3" i="10"/>
  <c r="B3" i="9"/>
  <c r="D3" i="5"/>
  <c r="C21" i="2"/>
  <c r="H15" i="2"/>
  <c r="H16" i="2" s="1"/>
  <c r="D22" i="2"/>
  <c r="I22" i="2" s="1"/>
  <c r="F104" i="1"/>
  <c r="F107" i="1" s="1"/>
  <c r="G104" i="1"/>
  <c r="G107" i="1" s="1"/>
  <c r="E104" i="1"/>
  <c r="E107" i="1" s="1"/>
  <c r="G66" i="1"/>
  <c r="G91" i="1"/>
  <c r="E91" i="1"/>
  <c r="F91" i="1"/>
  <c r="F66" i="1"/>
  <c r="E66" i="1"/>
  <c r="J66" i="1" l="1"/>
  <c r="C10" i="14"/>
  <c r="B10" i="14"/>
  <c r="G154" i="1"/>
  <c r="G155" i="1"/>
  <c r="D157" i="1"/>
  <c r="E154" i="1" s="1"/>
  <c r="E160" i="1" s="1"/>
  <c r="D160" i="1" s="1"/>
  <c r="F160" i="1" s="1"/>
  <c r="D152" i="1"/>
  <c r="E165" i="1" l="1"/>
  <c r="D165" i="1" s="1"/>
  <c r="E166" i="1"/>
  <c r="D166" i="1" s="1"/>
  <c r="F166" i="1" s="1"/>
  <c r="E152" i="1"/>
  <c r="E109" i="1"/>
  <c r="E156" i="1"/>
  <c r="E162" i="1" s="1"/>
  <c r="D162" i="1" s="1"/>
  <c r="D171" i="1" s="1"/>
  <c r="E155" i="1"/>
  <c r="B92" i="2"/>
  <c r="D169" i="1" l="1"/>
  <c r="F165" i="1"/>
  <c r="D174" i="1"/>
  <c r="E157" i="1"/>
  <c r="E161" i="1"/>
  <c r="D161" i="1" s="1"/>
  <c r="F161" i="1" s="1"/>
  <c r="F109" i="1"/>
  <c r="E112" i="1"/>
  <c r="E117" i="1"/>
  <c r="E125" i="1"/>
  <c r="E124" i="1"/>
  <c r="E119" i="1"/>
  <c r="E116" i="1"/>
  <c r="E114" i="1"/>
  <c r="E115" i="1"/>
  <c r="E118" i="1"/>
  <c r="E123" i="1"/>
  <c r="E122" i="1"/>
  <c r="E121" i="1"/>
  <c r="E126" i="1"/>
  <c r="E113" i="1"/>
  <c r="E120" i="1"/>
  <c r="G109" i="1"/>
  <c r="D185" i="1"/>
  <c r="D68" i="2"/>
  <c r="D67" i="2"/>
  <c r="D78" i="2"/>
  <c r="D77" i="2"/>
  <c r="D76" i="2"/>
  <c r="D71" i="2"/>
  <c r="D37" i="2"/>
  <c r="B37" i="2"/>
  <c r="A37" i="2"/>
  <c r="B35" i="2"/>
  <c r="B34" i="2"/>
  <c r="B33" i="2"/>
  <c r="B32" i="2"/>
  <c r="C28" i="2"/>
  <c r="B28" i="2"/>
  <c r="C27" i="2"/>
  <c r="B27" i="2"/>
  <c r="C26" i="2"/>
  <c r="B26" i="2"/>
  <c r="B25" i="2"/>
  <c r="A25" i="2"/>
  <c r="A32" i="2" s="1"/>
  <c r="C22" i="2"/>
  <c r="B21" i="2"/>
  <c r="A21" i="2"/>
  <c r="A28" i="2" s="1"/>
  <c r="A35" i="2" s="1"/>
  <c r="B20" i="2"/>
  <c r="A20" i="2"/>
  <c r="A27" i="2" s="1"/>
  <c r="A34" i="2" s="1"/>
  <c r="B19" i="2"/>
  <c r="A19" i="2"/>
  <c r="A26" i="2" s="1"/>
  <c r="A33" i="2" s="1"/>
  <c r="B11" i="14" l="1"/>
  <c r="F174" i="1"/>
  <c r="D170" i="1"/>
  <c r="D175" i="1"/>
  <c r="D186" i="1"/>
  <c r="F184" i="1" s="1"/>
  <c r="J166" i="1"/>
  <c r="E127" i="1"/>
  <c r="G123" i="1"/>
  <c r="G114" i="1"/>
  <c r="G125" i="1"/>
  <c r="G120" i="1"/>
  <c r="G126" i="1"/>
  <c r="G124" i="1"/>
  <c r="G121" i="1"/>
  <c r="G115" i="1"/>
  <c r="G122" i="1"/>
  <c r="G116" i="1"/>
  <c r="G117" i="1"/>
  <c r="G119" i="1"/>
  <c r="G118" i="1"/>
  <c r="G112" i="1"/>
  <c r="G113" i="1"/>
  <c r="D189" i="1"/>
  <c r="D190" i="1" s="1"/>
  <c r="F113" i="1"/>
  <c r="F115" i="1"/>
  <c r="F118" i="1"/>
  <c r="F121" i="1"/>
  <c r="F124" i="1"/>
  <c r="F123" i="1"/>
  <c r="F117" i="1"/>
  <c r="F125" i="1"/>
  <c r="F120" i="1"/>
  <c r="F122" i="1"/>
  <c r="F114" i="1"/>
  <c r="F112" i="1"/>
  <c r="F116" i="1"/>
  <c r="F119" i="1"/>
  <c r="F126" i="1"/>
  <c r="C72" i="2"/>
  <c r="C29" i="2"/>
  <c r="D29" i="2"/>
  <c r="D28" i="2" s="1"/>
  <c r="D35" i="2" s="1"/>
  <c r="D70" i="2"/>
  <c r="D72" i="2" s="1"/>
  <c r="C11" i="14" l="1"/>
  <c r="F175" i="1"/>
  <c r="F176" i="1" s="1"/>
  <c r="D172" i="1"/>
  <c r="E171" i="1" s="1"/>
  <c r="F185" i="1"/>
  <c r="F186" i="1" s="1"/>
  <c r="J190" i="1"/>
  <c r="D192" i="1"/>
  <c r="E190" i="1" s="1"/>
  <c r="F127" i="1"/>
  <c r="D10" i="14"/>
  <c r="G10" i="14" s="1"/>
  <c r="G127" i="1"/>
  <c r="D176" i="1"/>
  <c r="D26" i="2"/>
  <c r="D27" i="2"/>
  <c r="D34" i="2" s="1"/>
  <c r="D86" i="2"/>
  <c r="E170" i="1" l="1"/>
  <c r="E175" i="1"/>
  <c r="E174" i="1"/>
  <c r="J172" i="1"/>
  <c r="E169" i="1"/>
  <c r="E172" i="1" s="1"/>
  <c r="G149" i="1"/>
  <c r="J176" i="1"/>
  <c r="E184" i="1"/>
  <c r="E185" i="1"/>
  <c r="D43" i="2"/>
  <c r="D33" i="2"/>
  <c r="B81" i="2"/>
  <c r="I81" i="2" s="1"/>
  <c r="D75" i="2"/>
  <c r="D79" i="2" s="1"/>
  <c r="D7" i="9" l="1"/>
  <c r="H7" i="5"/>
  <c r="H55" i="3"/>
  <c r="E96" i="2"/>
  <c r="H56" i="3"/>
  <c r="F96" i="2"/>
  <c r="I56" i="3"/>
  <c r="F7" i="9"/>
  <c r="I7" i="5"/>
  <c r="I55" i="3"/>
  <c r="F129" i="1"/>
  <c r="E186" i="1"/>
  <c r="J171" i="1"/>
  <c r="E129" i="1"/>
  <c r="E176" i="1"/>
  <c r="D81" i="2"/>
  <c r="D88" i="2" s="1"/>
  <c r="F145" i="1" l="1"/>
  <c r="F141" i="1"/>
  <c r="F137" i="1"/>
  <c r="F133" i="1"/>
  <c r="F143" i="1"/>
  <c r="F144" i="1"/>
  <c r="F132" i="1"/>
  <c r="F146" i="1"/>
  <c r="F142" i="1"/>
  <c r="F138" i="1"/>
  <c r="F134" i="1"/>
  <c r="F139" i="1"/>
  <c r="F135" i="1"/>
  <c r="F140" i="1"/>
  <c r="F136" i="1"/>
  <c r="E140" i="1"/>
  <c r="E142" i="1"/>
  <c r="E137" i="1"/>
  <c r="E139" i="1"/>
  <c r="E136" i="1"/>
  <c r="E134" i="1"/>
  <c r="E133" i="1"/>
  <c r="E135" i="1"/>
  <c r="E132" i="1"/>
  <c r="E145" i="1"/>
  <c r="E138" i="1"/>
  <c r="E144" i="1"/>
  <c r="E146" i="1"/>
  <c r="E141" i="1"/>
  <c r="E143" i="1"/>
  <c r="C112" i="2"/>
  <c r="C111" i="2"/>
  <c r="F147" i="1" l="1"/>
  <c r="E147" i="1"/>
  <c r="D113" i="2"/>
  <c r="F149" i="1" l="1"/>
  <c r="J170" i="1" s="1"/>
  <c r="J147" i="1"/>
  <c r="E149" i="1"/>
  <c r="B94" i="2"/>
  <c r="J175" i="1" l="1"/>
  <c r="J169" i="1"/>
  <c r="J174" i="1"/>
  <c r="J149" i="1"/>
  <c r="H42" i="3"/>
  <c r="C33" i="9"/>
  <c r="C34" i="9" s="1"/>
  <c r="C7" i="10"/>
  <c r="C8" i="10" s="1"/>
  <c r="C9" i="10" s="1"/>
  <c r="C10" i="10" s="1"/>
  <c r="C11" i="10" s="1"/>
  <c r="C12" i="10" s="1"/>
  <c r="C13" i="10" s="1"/>
  <c r="C14" i="10" s="1"/>
  <c r="B117" i="2" s="1"/>
  <c r="D117" i="2" s="1"/>
  <c r="I41" i="3"/>
  <c r="H52" i="3"/>
  <c r="H43" i="3"/>
  <c r="D101" i="2"/>
  <c r="D100" i="2"/>
  <c r="D98" i="2"/>
  <c r="D99" i="2"/>
  <c r="B36" i="14" s="1"/>
  <c r="H49" i="3" l="1"/>
  <c r="H48" i="3"/>
  <c r="I42" i="3"/>
  <c r="G9" i="5"/>
  <c r="I43" i="3"/>
  <c r="I52" i="3"/>
  <c r="H50" i="3" l="1"/>
  <c r="I49" i="3"/>
  <c r="I48" i="3"/>
  <c r="D59" i="3"/>
  <c r="D63" i="3" s="1"/>
  <c r="G10" i="5" s="1"/>
  <c r="D42" i="2"/>
  <c r="D38" i="2"/>
  <c r="D39" i="2"/>
  <c r="D84" i="2" s="1"/>
  <c r="D97" i="2" s="1"/>
  <c r="D102" i="2" s="1"/>
  <c r="I50" i="3" l="1"/>
  <c r="L50" i="3" s="1"/>
  <c r="D89" i="2"/>
  <c r="D103" i="2"/>
  <c r="D104" i="2" s="1"/>
  <c r="D118" i="2" s="1"/>
  <c r="D119" i="2" s="1"/>
  <c r="D44" i="2"/>
  <c r="D121" i="2" l="1"/>
  <c r="G8" i="5" l="1"/>
  <c r="D11" i="14" l="1"/>
  <c r="G11" i="14" s="1"/>
  <c r="D26" i="9" l="1"/>
  <c r="E26" i="9" s="1"/>
  <c r="E104" i="2"/>
  <c r="C33" i="13"/>
  <c r="C35" i="13" s="1"/>
  <c r="F104" i="2"/>
  <c r="F26" i="9"/>
  <c r="I57" i="3"/>
  <c r="I59" i="3" s="1"/>
  <c r="I63" i="3" s="1"/>
  <c r="D10" i="9" l="1"/>
  <c r="E10" i="9" s="1"/>
  <c r="D9" i="9"/>
  <c r="E9" i="9" s="1"/>
  <c r="D18" i="9"/>
  <c r="E18" i="9" s="1"/>
  <c r="D14" i="9"/>
  <c r="E14" i="9" s="1"/>
  <c r="D21" i="9"/>
  <c r="E21" i="9" s="1"/>
  <c r="B37" i="14" s="1"/>
  <c r="D15" i="9"/>
  <c r="E15" i="9" s="1"/>
  <c r="D24" i="9"/>
  <c r="E24" i="9" s="1"/>
  <c r="B35" i="14" s="1"/>
  <c r="D12" i="9"/>
  <c r="E12" i="9" s="1"/>
  <c r="D19" i="9"/>
  <c r="E19" i="9" s="1"/>
  <c r="D13" i="9"/>
  <c r="E13" i="9" s="1"/>
  <c r="D22" i="9"/>
  <c r="E22" i="9" s="1"/>
  <c r="D25" i="9"/>
  <c r="E25" i="9" s="1"/>
  <c r="D8" i="9"/>
  <c r="E8" i="9" s="1"/>
  <c r="D20" i="9"/>
  <c r="E20" i="9" s="1"/>
  <c r="D17" i="9"/>
  <c r="E17" i="9" s="1"/>
  <c r="D23" i="9"/>
  <c r="E23" i="9" s="1"/>
  <c r="D11" i="9"/>
  <c r="E11" i="9" s="1"/>
  <c r="D16" i="9"/>
  <c r="E16" i="9" s="1"/>
  <c r="E113" i="2"/>
  <c r="E121" i="2"/>
  <c r="H8" i="5" s="1"/>
  <c r="I10" i="5"/>
  <c r="C14" i="14" s="1"/>
  <c r="E119" i="2"/>
  <c r="C36" i="13"/>
  <c r="G13" i="5" s="1"/>
  <c r="E33" i="13"/>
  <c r="E35" i="13" s="1"/>
  <c r="E36" i="13" s="1"/>
  <c r="I13" i="5" s="1"/>
  <c r="D33" i="13"/>
  <c r="D35" i="13" s="1"/>
  <c r="D36" i="13" s="1"/>
  <c r="H57" i="3"/>
  <c r="H59" i="3" s="1"/>
  <c r="F21" i="9"/>
  <c r="F23" i="9"/>
  <c r="F13" i="9"/>
  <c r="F15" i="9"/>
  <c r="F121" i="2"/>
  <c r="I8" i="5" s="1"/>
  <c r="F119" i="2"/>
  <c r="F113" i="2"/>
  <c r="F24" i="9"/>
  <c r="F25" i="9"/>
  <c r="F10" i="9"/>
  <c r="F12" i="9"/>
  <c r="F20" i="9"/>
  <c r="F11" i="9"/>
  <c r="F18" i="9"/>
  <c r="F17" i="9"/>
  <c r="F8" i="9"/>
  <c r="F22" i="9"/>
  <c r="F19" i="9"/>
  <c r="F16" i="9"/>
  <c r="F14" i="9"/>
  <c r="F9" i="9"/>
  <c r="H63" i="3" l="1"/>
  <c r="H10" i="5" s="1"/>
  <c r="B14" i="14" s="1"/>
  <c r="D14" i="14" s="1"/>
  <c r="G14" i="14" s="1"/>
  <c r="F31" i="9"/>
  <c r="D31" i="9"/>
  <c r="C13" i="14"/>
  <c r="B13" i="14"/>
  <c r="C17" i="14"/>
  <c r="I121" i="2"/>
  <c r="H33" i="13"/>
  <c r="L63" i="3" l="1"/>
  <c r="B34" i="14"/>
  <c r="D33" i="9"/>
  <c r="D34" i="9" s="1"/>
  <c r="D13" i="14"/>
  <c r="G13" i="14" s="1"/>
  <c r="H36" i="13"/>
  <c r="B17" i="14"/>
  <c r="D17" i="14" s="1"/>
  <c r="G17" i="14" s="1"/>
  <c r="H35" i="13"/>
  <c r="F33" i="9"/>
  <c r="F34" i="9" l="1"/>
  <c r="I9" i="5" s="1"/>
  <c r="I33" i="9"/>
  <c r="H9" i="5"/>
  <c r="C15" i="14" l="1"/>
  <c r="B15" i="14"/>
  <c r="I34" i="9"/>
  <c r="D169" i="12"/>
  <c r="G12" i="5" s="1"/>
  <c r="G14" i="5" l="1"/>
  <c r="F169" i="12"/>
  <c r="I12" i="5" s="1"/>
  <c r="E169" i="12"/>
  <c r="H12" i="5" s="1"/>
  <c r="D15" i="14"/>
  <c r="G15" i="14" s="1"/>
  <c r="C16" i="14" l="1"/>
  <c r="C18" i="14" s="1"/>
  <c r="I14" i="5"/>
  <c r="I25" i="5" s="1"/>
  <c r="I35" i="5" s="1"/>
  <c r="I42" i="5" s="1"/>
  <c r="I47" i="5" s="1"/>
  <c r="B16" i="14"/>
  <c r="B18" i="14" s="1"/>
  <c r="B38" i="14" s="1"/>
  <c r="B39" i="14" s="1"/>
  <c r="G39" i="14" s="1"/>
  <c r="H14" i="5"/>
  <c r="H25" i="5" s="1"/>
  <c r="D16" i="14" l="1"/>
  <c r="G16" i="14" s="1"/>
  <c r="I52" i="5"/>
  <c r="C26" i="14"/>
  <c r="D26" i="14" s="1"/>
  <c r="A26" i="5"/>
  <c r="A23" i="14"/>
  <c r="I51" i="5"/>
  <c r="G25" i="5"/>
  <c r="H31" i="5"/>
  <c r="D18" i="14" l="1"/>
  <c r="G18" i="14" s="1"/>
  <c r="H35" i="5"/>
  <c r="H33" i="5"/>
  <c r="B21" i="14" s="1"/>
  <c r="D21" i="14" s="1"/>
  <c r="G35" i="5" l="1"/>
  <c r="H40" i="5"/>
  <c r="H42" i="5" l="1"/>
  <c r="B24" i="14"/>
  <c r="D24" i="14" s="1"/>
  <c r="D28" i="14" s="1"/>
  <c r="G29" i="14" s="1"/>
  <c r="H49" i="5"/>
  <c r="H52" i="5"/>
  <c r="G52" i="5" s="1"/>
  <c r="H51" i="5" l="1"/>
  <c r="G51" i="5" s="1"/>
  <c r="G42" i="5"/>
</calcChain>
</file>

<file path=xl/comments1.xml><?xml version="1.0" encoding="utf-8"?>
<comments xmlns="http://schemas.openxmlformats.org/spreadsheetml/2006/main">
  <authors>
    <author>Schyra, Matthias</author>
  </authors>
  <commentList>
    <comment ref="D7" authorId="0">
      <text>
        <r>
          <rPr>
            <sz val="9"/>
            <color indexed="81"/>
            <rFont val="Tahoma"/>
            <family val="2"/>
          </rPr>
          <t>Beispielhafte Aufzählung: Siehe Leitfaden Anhang A</t>
        </r>
      </text>
    </comment>
    <comment ref="D68" authorId="0">
      <text>
        <r>
          <rPr>
            <sz val="9"/>
            <color indexed="81"/>
            <rFont val="Tahoma"/>
            <family val="2"/>
          </rPr>
          <t>Beispielhafte Aufzählung: Siehe Leitfaden Anhang A</t>
        </r>
      </text>
    </comment>
    <comment ref="D93" authorId="0">
      <text>
        <r>
          <rPr>
            <sz val="9"/>
            <color indexed="81"/>
            <rFont val="Tahoma"/>
            <family val="2"/>
          </rPr>
          <t>Beispielhafte Aufzählung: Siehe Leitfaden Anhang A</t>
        </r>
      </text>
    </comment>
    <comment ref="A109" authorId="0">
      <text>
        <r>
          <rPr>
            <sz val="9"/>
            <color indexed="81"/>
            <rFont val="Tahoma"/>
            <family val="2"/>
          </rPr>
          <t>Beispielhafte Aufzählung: Siehe Leitfaden Anhang A</t>
        </r>
      </text>
    </comment>
    <comment ref="A129" authorId="0">
      <text>
        <r>
          <rPr>
            <sz val="9"/>
            <color indexed="81"/>
            <rFont val="Tahoma"/>
            <family val="2"/>
          </rPr>
          <t>Beispielhafte Aufzählung: Siehe Leitfaden Anhang A</t>
        </r>
      </text>
    </comment>
    <comment ref="E174" authorId="0">
      <text>
        <r>
          <rPr>
            <sz val="9"/>
            <color indexed="81"/>
            <rFont val="Tahoma"/>
            <family val="2"/>
          </rPr>
          <t>Sofern eine Pauschalisierung für die Aufteilung der Flächen zur Anwendung kommt, sind die Schlüssel  hier einzutragen.</t>
        </r>
      </text>
    </comment>
    <comment ref="E175" authorId="0">
      <text>
        <r>
          <rPr>
            <sz val="9"/>
            <color indexed="81"/>
            <rFont val="Tahoma"/>
            <family val="2"/>
          </rPr>
          <t>Sofern eine Pauschalisierung für die Aufteilung der Flächen zur Anwendung kommt, sind die Schlüssel  hier einzutragen.</t>
        </r>
      </text>
    </comment>
  </commentList>
</comments>
</file>

<file path=xl/comments2.xml><?xml version="1.0" encoding="utf-8"?>
<comments xmlns="http://schemas.openxmlformats.org/spreadsheetml/2006/main">
  <authors>
    <author>Administrator</author>
    <author>Schyra, Matthias</author>
  </authors>
  <commentList>
    <comment ref="C72" authorId="0">
      <text>
        <r>
          <rPr>
            <sz val="8"/>
            <color indexed="81"/>
            <rFont val="Tahoma"/>
            <family val="2"/>
          </rPr>
          <t xml:space="preserve">durchschnittlicher Zins
</t>
        </r>
      </text>
    </comment>
    <comment ref="B93" authorId="1">
      <text>
        <r>
          <rPr>
            <sz val="9"/>
            <color indexed="81"/>
            <rFont val="Tahoma"/>
            <family val="2"/>
          </rPr>
          <t>Hinterlegt ist die Auslastung gem. Schiedsstelle SGB XII Stand März 2016. Für Kurzzeit-Unterbringung ist hier ggfs eine realistische niedrigere Auslastung anzusetzen.</t>
        </r>
      </text>
    </comment>
    <comment ref="D102" authorId="1">
      <text>
        <r>
          <rPr>
            <sz val="9"/>
            <color indexed="81"/>
            <rFont val="Tahoma"/>
            <family val="2"/>
          </rPr>
          <t xml:space="preserve">Sofern der bisherige IK-Satz ohne Neuberechnung übernommen werden soll, kann hier alternativ
a) der Gebäude-Anteil des IK-Satzes direkt eingesetzt werden.
Blatt "D Ausstattung" ist zusätzlich auszfüllen.
b) wenn die Ermittlung des Ausstattungsanteils im bisherigen IK-Satz nicht möglich ist, der gesamte bisherige IK-Satz eingesetzt werden. Blatt "D Ausstattung" ist dann nicht mehr auszufüllen.
</t>
        </r>
      </text>
    </comment>
  </commentList>
</comments>
</file>

<file path=xl/comments3.xml><?xml version="1.0" encoding="utf-8"?>
<comments xmlns="http://schemas.openxmlformats.org/spreadsheetml/2006/main">
  <authors>
    <author>Administrator</author>
    <author>Schyra, Matthias</author>
  </authors>
  <commentList>
    <comment ref="C46" authorId="0">
      <text>
        <r>
          <rPr>
            <b/>
            <sz val="8"/>
            <color indexed="81"/>
            <rFont val="Tahoma"/>
            <family val="2"/>
          </rPr>
          <t>Administrator:</t>
        </r>
        <r>
          <rPr>
            <sz val="8"/>
            <color indexed="81"/>
            <rFont val="Tahoma"/>
            <family val="2"/>
          </rPr>
          <t xml:space="preserve">
durchschnittlicher Zins
</t>
        </r>
      </text>
    </comment>
    <comment ref="C137" authorId="0">
      <text>
        <r>
          <rPr>
            <b/>
            <sz val="8"/>
            <color indexed="81"/>
            <rFont val="Tahoma"/>
            <family val="2"/>
          </rPr>
          <t>Administrator:</t>
        </r>
        <r>
          <rPr>
            <sz val="8"/>
            <color indexed="81"/>
            <rFont val="Tahoma"/>
            <family val="2"/>
          </rPr>
          <t xml:space="preserve">
durchschnittlicher Zins
</t>
        </r>
      </text>
    </comment>
    <comment ref="C144" authorId="0">
      <text>
        <r>
          <rPr>
            <b/>
            <sz val="8"/>
            <color indexed="81"/>
            <rFont val="Tahoma"/>
            <family val="2"/>
          </rPr>
          <t>Administrator:</t>
        </r>
        <r>
          <rPr>
            <sz val="8"/>
            <color indexed="81"/>
            <rFont val="Tahoma"/>
            <family val="2"/>
          </rPr>
          <t xml:space="preserve">
durchschnittlicher Zins
</t>
        </r>
      </text>
    </comment>
    <comment ref="F161" authorId="1">
      <text>
        <r>
          <rPr>
            <sz val="9"/>
            <color indexed="81"/>
            <rFont val="Tahoma"/>
            <family val="2"/>
          </rPr>
          <t>Nebenkosten des Sondergebietes werden zu 100% dem Fachleistungsanteil zugeordnet, da das Vorhandensein solcher  Zentraleinrichtungen letztlich im Hilfebedarf der betreuten Menschen und der daraus resultierenden Unterkunft in einer Einrichtung begründet liegt.</t>
        </r>
      </text>
    </comment>
  </commentList>
</comments>
</file>

<file path=xl/comments4.xml><?xml version="1.0" encoding="utf-8"?>
<comments xmlns="http://schemas.openxmlformats.org/spreadsheetml/2006/main">
  <authors>
    <author>Schyra, Matthias</author>
  </authors>
  <commentList>
    <comment ref="A28" authorId="0">
      <text>
        <r>
          <rPr>
            <sz val="9"/>
            <color indexed="81"/>
            <rFont val="Tahoma"/>
            <family val="2"/>
          </rPr>
          <t xml:space="preserve">Die Hausreinigung ist aufgrund ordnungsrechtlicher Vorgaben in einem Wohnheim auch nach Umstellung auf BTHG in einem Maße durch den Einrichtungsträger notwendig, der nicht mit der Sozialhilfe vergleichbar ist. Ein Sozialhilfeempfänger putzt seine persönlichen Wohnräume i.d.R. selbst. Dem Bewohner einer Einrichtung ist dies teilweise aufgrund seines Unterstützungsbedarfs oder aufgrund rechtlicher Vorgaben, die der Einrichtungsträger sicherzustellen hat, z.B. Hygiene-Vorschriften, nicht möglich. Deshalb ist eine Zuordnung nach Flächenschlüssel nicht angemessen. Der in manchen Einrichtungen sehr hohe Aufwand für Reinigung entsteht somit weitgehend aus dem Hilfebedarf der Bewohner. Die Projektgruppe hält deshalb eine Zuordnung zur Fachleistung für angemssen, um zusätzliche komplizierte Schlüssel zu vermeiden.
</t>
        </r>
      </text>
    </comment>
    <comment ref="A29" authorId="0">
      <text>
        <r>
          <rPr>
            <sz val="9"/>
            <color indexed="81"/>
            <rFont val="Tahoma"/>
            <family val="2"/>
          </rPr>
          <t xml:space="preserve">Nur aufgrund Hilfebedarf nötig. In Mietbegbäuden ansonsten unüblich. Deshalb Zuordnung zur Fachleistung.
</t>
        </r>
      </text>
    </comment>
  </commentList>
</comments>
</file>

<file path=xl/comments5.xml><?xml version="1.0" encoding="utf-8"?>
<comments xmlns="http://schemas.openxmlformats.org/spreadsheetml/2006/main">
  <authors>
    <author>Schyra, Matthias</author>
  </authors>
  <commentList>
    <comment ref="E8" authorId="0">
      <text>
        <r>
          <rPr>
            <sz val="9"/>
            <color indexed="81"/>
            <rFont val="Tahoma"/>
            <family val="2"/>
          </rPr>
          <t>Nebenkosten von zentralen Diensten und Sondergebieten werden zu 100% dem Fachleistungsanteil zugeordnet, da das Vorhandesein solcher  Zentraleinrichtungen letztlich im Hilfebedarf der betreuten Menschen begründet liegt.</t>
        </r>
      </text>
    </comment>
  </commentList>
</comments>
</file>

<file path=xl/sharedStrings.xml><?xml version="1.0" encoding="utf-8"?>
<sst xmlns="http://schemas.openxmlformats.org/spreadsheetml/2006/main" count="587" uniqueCount="312">
  <si>
    <t>Raum Nr.</t>
  </si>
  <si>
    <t>Raumbezeichnung</t>
  </si>
  <si>
    <t>Summe Gesamtgebäude</t>
  </si>
  <si>
    <t xml:space="preserve">   davon Fachleistungsflächen</t>
  </si>
  <si>
    <t>Aufteilung:</t>
  </si>
  <si>
    <t>Fachleistung</t>
  </si>
  <si>
    <t>Kontrolle</t>
  </si>
  <si>
    <t>Gesamt-Schlüssel:</t>
  </si>
  <si>
    <t>Fachleistungsfläche</t>
  </si>
  <si>
    <t>Miete/Pacht/Leasing</t>
  </si>
  <si>
    <t>Summe</t>
  </si>
  <si>
    <t>Zusammenfassung</t>
  </si>
  <si>
    <t>AFA Gebäude und Zubehör</t>
  </si>
  <si>
    <t>AFA Ausstattung</t>
  </si>
  <si>
    <t>Instandhaltung</t>
  </si>
  <si>
    <t>Finanzierungskosten</t>
  </si>
  <si>
    <t>Öffnungstage</t>
  </si>
  <si>
    <t>Plätze</t>
  </si>
  <si>
    <t>Auslastung</t>
  </si>
  <si>
    <t>Divisor</t>
  </si>
  <si>
    <t>umlegbare 
Nebenkosten</t>
  </si>
  <si>
    <t>Anteil
Fachleistung</t>
  </si>
  <si>
    <t>Anteil 
Pers. Wohnraum</t>
  </si>
  <si>
    <t>Gesamt</t>
  </si>
  <si>
    <t>Anlagenbezeichnung</t>
  </si>
  <si>
    <t xml:space="preserve">      kumul AfA</t>
  </si>
  <si>
    <t xml:space="preserve">       Buchwert</t>
  </si>
  <si>
    <t>Währg</t>
  </si>
  <si>
    <t>Schritt A: Flächenschlüssel</t>
  </si>
  <si>
    <t>Schritt D: Ausstattungskosten</t>
  </si>
  <si>
    <t>Abschreibung</t>
  </si>
  <si>
    <t>Zinsen</t>
  </si>
  <si>
    <t>Miete/Leasing</t>
  </si>
  <si>
    <t>Übernahme durch Sozialhilfe: max. weitere</t>
  </si>
  <si>
    <t>Mietberechnung nach BTHG</t>
  </si>
  <si>
    <t>persönlich + Gem.fl.</t>
  </si>
  <si>
    <t>persönl. Wohnfläche/Gem.fl.</t>
  </si>
  <si>
    <t>Müllabfuhr</t>
  </si>
  <si>
    <t>Ungezieferbekämpfung</t>
  </si>
  <si>
    <t>Gartenpflege</t>
  </si>
  <si>
    <t>Hausreinigung</t>
  </si>
  <si>
    <t>Beleuchtung (Außen-, Flurbeleuchtung)</t>
  </si>
  <si>
    <t>Schornsteinfegergebühren</t>
  </si>
  <si>
    <t>Sach- und Haftpflichtversicherungen</t>
  </si>
  <si>
    <t>Hausmeisterkosten</t>
  </si>
  <si>
    <t>Kosten für die Gemeinschaftsantenne</t>
  </si>
  <si>
    <t>Kosten für Breitbandkabelanschluss</t>
  </si>
  <si>
    <t>Kosten für Trinkwasseruntersuchung</t>
  </si>
  <si>
    <t>persönliche 
Wohnfläche</t>
  </si>
  <si>
    <t>diese Felder sind auszufüllen</t>
  </si>
  <si>
    <t>Zuschläge gegenüber bisherigem IK-Satz aufgrund von Zusatz-Kosten durch BTHG-Einführung:</t>
  </si>
  <si>
    <t>Kontrolle: Verbleibende zu refinanzierende Kosten pro Monat und Bewohner (muss null ergeben)</t>
  </si>
  <si>
    <t>Kontrolle Gesamtsumme</t>
  </si>
  <si>
    <t>Grundsteuer</t>
  </si>
  <si>
    <t xml:space="preserve">Wasser-/Abwasser, Warmwasser </t>
  </si>
  <si>
    <t>Betrieb und Wartung der Wasserversorgungsanlagen</t>
  </si>
  <si>
    <t>Betrieb / Wartung der Wärmeversorgungsanlagen</t>
  </si>
  <si>
    <t>Betrieb / Wartung Aufzuganlagen</t>
  </si>
  <si>
    <t>Straßenreinigung</t>
  </si>
  <si>
    <t>Wärme</t>
  </si>
  <si>
    <t>Flächenschl.</t>
  </si>
  <si>
    <t>Sonstige Betriebskosten, 
z.B. Hygiene- und Legionellenprüfung</t>
  </si>
  <si>
    <t>Summe Sozialhilfe</t>
  </si>
  <si>
    <t>Zuzügl. Heizkostenpauschale</t>
  </si>
  <si>
    <t>Summe Investitionsentgelt IK-Satz Anteil Gebäude:</t>
  </si>
  <si>
    <t>Summe Flächen außerhalb Heimbereich</t>
  </si>
  <si>
    <t xml:space="preserve">   davon freie Flächen außerhalb Heim</t>
  </si>
  <si>
    <t>freie Flächen</t>
  </si>
  <si>
    <t>Schlüssel innerhalb Heimbereich</t>
  </si>
  <si>
    <t>Zuzügl. Ansatz des jeweiligen Landkreises für kalte Nebenkosten</t>
  </si>
  <si>
    <t>pro Tag</t>
  </si>
  <si>
    <t>Kostenansatz</t>
  </si>
  <si>
    <t>Bauherrenkosten pro Bewohner und Monat</t>
  </si>
  <si>
    <t>Eigenleistungen / Bauherrenkosten (bisher in DIN276 nicht berücksichtigt):</t>
  </si>
  <si>
    <t>Anschaffungskosten nach Kostengruppen</t>
  </si>
  <si>
    <t>Kostengruppe 100</t>
  </si>
  <si>
    <t>Grundstück</t>
  </si>
  <si>
    <t>Kostengruppe 200</t>
  </si>
  <si>
    <t>Herrichten und Erschließen</t>
  </si>
  <si>
    <t>Kostengruppe 300</t>
  </si>
  <si>
    <t>Bauwerk - Baukonstruktion</t>
  </si>
  <si>
    <t>Kostengruppe 400</t>
  </si>
  <si>
    <t>Bauwerk - Technische Anlagen</t>
  </si>
  <si>
    <t>Kostengruppe 500</t>
  </si>
  <si>
    <t>Außenanlagen</t>
  </si>
  <si>
    <t>Kostengruppe 600</t>
  </si>
  <si>
    <t>Ausstattung</t>
  </si>
  <si>
    <t>Summe Anschaffungskosten</t>
  </si>
  <si>
    <t>Zuschuss aufgeteilt auf Kostengruppen</t>
  </si>
  <si>
    <t>Zuschüsse</t>
  </si>
  <si>
    <t>Abschreibungen unter Berücksichtigung der Zuschüsse</t>
  </si>
  <si>
    <t>Summe:</t>
  </si>
  <si>
    <t>Summe ohne Ausstattung</t>
  </si>
  <si>
    <t>Ermittlung der durchschnittlichen Afa (ohne Ausstattung und Zuschuss)</t>
  </si>
  <si>
    <t>AFA ohne Ausstattung</t>
  </si>
  <si>
    <t>Kosten ohne Ausstattung und Grdstk.</t>
  </si>
  <si>
    <t>Durchschnittliche Abschreibung Gebäude:</t>
  </si>
  <si>
    <t>x</t>
  </si>
  <si>
    <t>Instandhaltungen</t>
  </si>
  <si>
    <t>Gebäude + Inventar AHK</t>
  </si>
  <si>
    <t>Prozentsatz</t>
  </si>
  <si>
    <t>Summe Instandhaltung</t>
  </si>
  <si>
    <t>Position 1</t>
  </si>
  <si>
    <t>Position 2</t>
  </si>
  <si>
    <t>Position 3</t>
  </si>
  <si>
    <t>Miete/Pacht/Erbbau für Gebäude oder Grundstück</t>
  </si>
  <si>
    <t>Summe Miete/Pacht</t>
  </si>
  <si>
    <t>Finanzierung</t>
  </si>
  <si>
    <t>Fremdmittel</t>
  </si>
  <si>
    <t>FK-Zinskosten</t>
  </si>
  <si>
    <t>Eigenmittel</t>
  </si>
  <si>
    <t>EK-Zinskosten</t>
  </si>
  <si>
    <t>Summe Finanzierung</t>
  </si>
  <si>
    <t>EM-Ersatz (z.B. Aktion Mensch)</t>
  </si>
  <si>
    <t>Kapitalmarktdarlehen 1</t>
  </si>
  <si>
    <t>Kapitalmarktdarlehen 2</t>
  </si>
  <si>
    <t>Position 4</t>
  </si>
  <si>
    <t>pro Monat</t>
  </si>
  <si>
    <t>pro Jahr</t>
  </si>
  <si>
    <t xml:space="preserve">Mietberechnung nach BTHG </t>
  </si>
  <si>
    <t>Art der Nebenkosten</t>
  </si>
  <si>
    <t>Flächenschlüssel</t>
  </si>
  <si>
    <t>Flächen des Persönlichen Wohnraums inkl. Gemeinschaftsflächen:</t>
  </si>
  <si>
    <t>Fachleistungsflächen</t>
  </si>
  <si>
    <t>Außerhalb des Heimbereichs genutzte Flächen</t>
  </si>
  <si>
    <t>Summe Flächen persönlicher Wohnraum</t>
  </si>
  <si>
    <t>Ebene/ 
Geschoss</t>
  </si>
  <si>
    <t>Anteil Pers. Wohnraum</t>
  </si>
  <si>
    <t xml:space="preserve">Fläche m²                       </t>
  </si>
  <si>
    <t>Summe Fachleistungsflächen</t>
  </si>
  <si>
    <t>Summe Gebäude</t>
  </si>
  <si>
    <t>Kontrolle:</t>
  </si>
  <si>
    <t>Summe direkt zuordenbare Flächen</t>
  </si>
  <si>
    <t xml:space="preserve">   davon persönl. Wohnflächen Inkl. Gemeinschaftsfl.</t>
  </si>
  <si>
    <t>Flächen Zusammenfassung und Schlüsselberechnung</t>
  </si>
  <si>
    <t>Anteil</t>
  </si>
  <si>
    <t>Anteil
freie Flächen</t>
  </si>
  <si>
    <t>Kostengruppe 700</t>
  </si>
  <si>
    <t>Baunebenkosten</t>
  </si>
  <si>
    <t>ohne Ausstatt., ohne Grdstk</t>
  </si>
  <si>
    <t>Baukosten pro Platz</t>
  </si>
  <si>
    <t>Anteilsberechnung mit Aufteilung der KG 700 auf KG 300-500</t>
  </si>
  <si>
    <t xml:space="preserve">Einzelzuordnung </t>
  </si>
  <si>
    <t>Summe Anschaffungswerte</t>
  </si>
  <si>
    <t>Laufende Ausstattungskosten</t>
  </si>
  <si>
    <t>Summe p.a.</t>
  </si>
  <si>
    <t>2. Zusätzlich zu vergütende Leistungen:</t>
  </si>
  <si>
    <t>Mietverwaltung lt. 2. BV §26 p.a.:</t>
  </si>
  <si>
    <t>Mietausfallwagnis lt. 2. BV §29 p.a.:</t>
  </si>
  <si>
    <t>p.a.         p.M.:</t>
  </si>
  <si>
    <t>Kaltmiete gesamt pro Monat und Bewohner</t>
  </si>
  <si>
    <t>Gebäude Kaltmiete</t>
  </si>
  <si>
    <t>Nebenkosten</t>
  </si>
  <si>
    <t>Summe Anschaffungskosten Gebäude (ohne Grdst.)</t>
  </si>
  <si>
    <r>
      <t xml:space="preserve">1. Gebäudekosten </t>
    </r>
    <r>
      <rPr>
        <b/>
        <sz val="11"/>
        <color indexed="8"/>
        <rFont val="Calibri"/>
        <family val="2"/>
        <scheme val="minor"/>
      </rPr>
      <t>auf Grundlage: Schiedsstellen-Entscheidung März 2016</t>
    </r>
  </si>
  <si>
    <t>Summe Basismiete</t>
  </si>
  <si>
    <t>Summe Sonderaufschlag persönlicher Wohnraum</t>
  </si>
  <si>
    <t>Verbleibende zu refinanzierende Kosten pro Monat u. Bewohner</t>
  </si>
  <si>
    <t>Summe Assistenz-/Teilhabe-Aufschlag persönl. Wohnraum</t>
  </si>
  <si>
    <t xml:space="preserve">Summe Investitionsbetrag für Fachleistungen
</t>
  </si>
  <si>
    <t>Anlage: Verwaltungskosten lt. 2. BV indexiert</t>
  </si>
  <si>
    <t>Schritt E: Mietberechnung und Refinanzierung</t>
  </si>
  <si>
    <t>Zuschläge pro Bewohner und Monat</t>
  </si>
  <si>
    <t>KG 400
Techn. Anlagen</t>
  </si>
  <si>
    <t>KG 500
Außenanlagen</t>
  </si>
  <si>
    <t>Summe
gesamt</t>
  </si>
  <si>
    <t>Schwimmbad</t>
  </si>
  <si>
    <t>Turnhalle</t>
  </si>
  <si>
    <t>Sportplätze</t>
  </si>
  <si>
    <t>Verwaltungsgebäude</t>
  </si>
  <si>
    <t>Summe fachliche Infrastruktur</t>
  </si>
  <si>
    <t>üblicherweise öffentliche Infrastruktur / Erschließung:</t>
  </si>
  <si>
    <t>Hausmeisterräume</t>
  </si>
  <si>
    <t>Summe öffentliche Infrastruktur / Erschließung:</t>
  </si>
  <si>
    <t>fachliche Infrastruktur</t>
  </si>
  <si>
    <t>etc.</t>
  </si>
  <si>
    <t>Straßen und Gehwege</t>
  </si>
  <si>
    <t>Wasser und Abwasser Netz</t>
  </si>
  <si>
    <t>Parkplätze</t>
  </si>
  <si>
    <t>Straßenbeleuchtung und -Beschilderung</t>
  </si>
  <si>
    <t>Friedhof</t>
  </si>
  <si>
    <t>Feuerwehr</t>
  </si>
  <si>
    <t>KG 600
Ausstattung</t>
  </si>
  <si>
    <t>Grünanlagen und Spielplätze</t>
  </si>
  <si>
    <t>Daten- und Telefonnetze</t>
  </si>
  <si>
    <t>KG 100 
Grundstück</t>
  </si>
  <si>
    <t>KG 300 
Gebäude</t>
  </si>
  <si>
    <t>Summe gesamt</t>
  </si>
  <si>
    <t>Summe IK-Satz Aufschlag Infrastruktur</t>
  </si>
  <si>
    <t>Summe Investitionsentgelt IK-Satz Gebäude</t>
  </si>
  <si>
    <t>Schritt B_1: Gebäude Kaltmiete</t>
  </si>
  <si>
    <t>Zusammenfassung Infrastrukturinvest auf Grundlage Schiedsstellen-Entscheidung März 2016</t>
  </si>
  <si>
    <t>Bewohner gesamt</t>
  </si>
  <si>
    <t>Summe IK-Satz-Aufschlag Infrastruktur</t>
  </si>
  <si>
    <t>Schritt C_1: Nebenkosten</t>
  </si>
  <si>
    <t>Strom</t>
  </si>
  <si>
    <t>Summe Eingliederungshilfe gesamt</t>
  </si>
  <si>
    <r>
      <t>Zuordnung</t>
    </r>
    <r>
      <rPr>
        <sz val="11"/>
        <color theme="1"/>
        <rFont val="Calibri"/>
        <family val="2"/>
        <scheme val="minor"/>
      </rPr>
      <t xml:space="preserve"> zu Kostengruppen:</t>
    </r>
  </si>
  <si>
    <t>Einrichtung / Standort:</t>
  </si>
  <si>
    <t>Standort-Landkreis:</t>
  </si>
  <si>
    <t>Anzahl Plätze</t>
  </si>
  <si>
    <t>aktueller Kostensatz</t>
  </si>
  <si>
    <t xml:space="preserve">durchschn. AfA-Satz
</t>
  </si>
  <si>
    <t>(hilfsweise auf 33 Jahre)</t>
  </si>
  <si>
    <t>Aufteilungsschlüssel</t>
  </si>
  <si>
    <t>Kapitalmarktdarlehen 3</t>
  </si>
  <si>
    <t xml:space="preserve">Verwaltungskosten 
2. BV §26 </t>
  </si>
  <si>
    <t>Inflationsrate des 
stat. Bundesamts</t>
  </si>
  <si>
    <t>Zuschuss zu Ausstattung</t>
  </si>
  <si>
    <t>Vor Ausfüllen der Berechnungsvorlage wird die Lektüre des Leitfadens empfohlen!</t>
  </si>
  <si>
    <t>Aufteilung nach Flächenschlüssel</t>
  </si>
  <si>
    <t>Wartung und Aufschaltung Brandmeldeanlagen</t>
  </si>
  <si>
    <t>Basis für Verzinsung:</t>
  </si>
  <si>
    <t>Zinssatz</t>
  </si>
  <si>
    <t>davon Eigenmittel</t>
  </si>
  <si>
    <t>davon Fremdmittel</t>
  </si>
  <si>
    <t>Baujahr</t>
  </si>
  <si>
    <t>Anschaffungs- und Herstellkosten in €</t>
  </si>
  <si>
    <t>jährlicher Aufwand  €</t>
  </si>
  <si>
    <t>gemietete Ausstattungen (z.B. Telefon, KFZ, Kopierer, EDV, Software,...)</t>
  </si>
  <si>
    <t>Betrag €</t>
  </si>
  <si>
    <t>nachrichtlich: pro Person und</t>
  </si>
  <si>
    <t>Monat</t>
  </si>
  <si>
    <t>Anschaffungs
-kosten in €</t>
  </si>
  <si>
    <t>Geringw. Wirtsch.g (GWG)</t>
  </si>
  <si>
    <t>Divisor (Platzzahl * 12 Monate * Auslastung)</t>
  </si>
  <si>
    <t>Stammdaten Einrichtung mit zentralen Diensten</t>
  </si>
  <si>
    <t>Infrastruktur-Aufschlag zentrale Dienste</t>
  </si>
  <si>
    <t>Nebenkosten-Anteil zentrale Dienste</t>
  </si>
  <si>
    <t>Version 1.2</t>
  </si>
  <si>
    <t xml:space="preserve">Summe Mischflächen Heimbereich </t>
  </si>
  <si>
    <t xml:space="preserve">ggfs. nachrichtlich zur transparenten Darstellung im Mietvertrag gem §42a Absatz 5 Satz 4 SGB XII: </t>
  </si>
  <si>
    <t xml:space="preserve">(Anteil der persönlichen Wohnfläche inkl. Gemeinschaftsflächen ohne auf anteilige Mischflächen wie Treppenhäuser </t>
  </si>
  <si>
    <t>oder Haustechnik entfallenden Kosten):</t>
  </si>
  <si>
    <t>Anteil an 
Gesamt-Flächen</t>
  </si>
  <si>
    <t>Anteil an 
persönl. Wohnraum</t>
  </si>
  <si>
    <t>persönliche Wohnfläche inkl. Gemeinschaftsflächen</t>
  </si>
  <si>
    <t>anteilige Allgemeinflächen</t>
  </si>
  <si>
    <t>anteilige Allgemeinfläche</t>
  </si>
  <si>
    <t>Anteil Fachleistung</t>
  </si>
  <si>
    <t>Hinweis: Sofern eine pauschalisierte Flächenaufteilung erfolgt und somit keine Werte für Allgemeinflächen ermittelt</t>
  </si>
  <si>
    <t>werden, rechnet das Excel-Tool in der Ergbnis-Übersicht automatisch mit dem pauschalen Aufteilungsschlüssel.</t>
  </si>
  <si>
    <r>
      <t>Schlüssel zur Ermittlung des</t>
    </r>
    <r>
      <rPr>
        <b/>
        <i/>
        <sz val="11"/>
        <rFont val="Calibri"/>
        <family val="2"/>
        <scheme val="minor"/>
      </rPr>
      <t xml:space="preserve"> Haushaltsstroms </t>
    </r>
    <r>
      <rPr>
        <i/>
        <sz val="11"/>
        <rFont val="Calibri"/>
        <family val="2"/>
        <scheme val="minor"/>
      </rPr>
      <t>sowie der</t>
    </r>
    <r>
      <rPr>
        <b/>
        <i/>
        <sz val="11"/>
        <rFont val="Calibri"/>
        <family val="2"/>
        <scheme val="minor"/>
      </rPr>
      <t xml:space="preserve"> Instandhaltung von persönlichen Räumlichkeiten und den </t>
    </r>
  </si>
  <si>
    <r>
      <rPr>
        <b/>
        <i/>
        <sz val="11"/>
        <rFont val="Calibri"/>
        <family val="2"/>
        <scheme val="minor"/>
      </rPr>
      <t>Räumlichkeiten zur gemeinschaftlichen Nutzung</t>
    </r>
    <r>
      <rPr>
        <i/>
        <sz val="11"/>
        <rFont val="Calibri"/>
        <family val="2"/>
        <scheme val="minor"/>
      </rPr>
      <t xml:space="preserve">  gem §42a Absatz 5 Satz 4 Nr.3 SGB XII </t>
    </r>
  </si>
  <si>
    <t>Schritt B_2: Investitionskosten Infrastruktur zentrale Dienste</t>
  </si>
  <si>
    <t>Telekommunikation, Rundfunk, Fernsehen, Internet</t>
  </si>
  <si>
    <t>Einzelzuordnung (wo Aufteilung nach Flächenschlüssel nicht sachgerecht, bitte auch gelbe Felder Spalte D/F befüllen!)</t>
  </si>
  <si>
    <t>Schritt C_2: Nebenkosten Infrastruktur zentrale Dienste</t>
  </si>
  <si>
    <t>Gesamte Kosten der Unterkunft und Heizung</t>
  </si>
  <si>
    <t>Angemessene Kosten Standort Grundsicherung pro Monat lt. Landkreis</t>
  </si>
  <si>
    <t>Ergebnis-Übersicht</t>
  </si>
  <si>
    <t>Miete persönliche 
Wohnfläche</t>
  </si>
  <si>
    <t>Investitionsbetrag Fachleistungen</t>
  </si>
  <si>
    <t>Flächen in m² pro Platz</t>
  </si>
  <si>
    <t>ohne Mischflächen</t>
  </si>
  <si>
    <t>mit anteiligen Mischflächen</t>
  </si>
  <si>
    <t>Gebäude-Kaltmiete</t>
  </si>
  <si>
    <t>Gesamt-Summe</t>
  </si>
  <si>
    <t>monatliche 
Warmmiete Mieter</t>
  </si>
  <si>
    <t>monatlicher Investitionskosten-Satz Fachleistung</t>
  </si>
  <si>
    <t>Anteil Grundsicherungsmiete</t>
  </si>
  <si>
    <t>(max 125% eines Ein-Personenhaushalts)</t>
  </si>
  <si>
    <t>Anteil Miete Eingliederungshilfe</t>
  </si>
  <si>
    <t>(Überschussbetrag KdU &gt; 125%)</t>
  </si>
  <si>
    <t>Anteil Investitionsbetrag</t>
  </si>
  <si>
    <t>Fachleistungsräume</t>
  </si>
  <si>
    <t>Summe Anteil</t>
  </si>
  <si>
    <t>Eingliederungshilfe</t>
  </si>
  <si>
    <t>In den Wohn- und Wohnnebenkosten enthaltene Kosten</t>
  </si>
  <si>
    <t>gem. §42a Absatz 5 Satz 4 Nr.1-4 SGB XII (im Mietvertrag transparent auszuweisen):</t>
  </si>
  <si>
    <t>Zuschläge für Möblierung und Ausstattung mit Haushaltsgroßgeräten</t>
  </si>
  <si>
    <t>Zuschläge für Haushaltsstrom</t>
  </si>
  <si>
    <t>Zuschläge für Instandhaltung von persön-lichen Räumlichkeiten und den Räumlich-keiten zur gemeinschaftlichen Nutzung</t>
  </si>
  <si>
    <t xml:space="preserve">Zuschläge für Telekommunikation sowie Zugang zu Rundfunk, Fernsehen, Internet </t>
  </si>
  <si>
    <t>Wohn- und Wohnnebenkosten gem.
§42a Absatz 5 Satz 4 Nr.2 SGB XII</t>
  </si>
  <si>
    <t>Summe Gesamt-Warmmiete</t>
  </si>
  <si>
    <t>Infrastr.-Aufschlag zentr. Dienste</t>
  </si>
  <si>
    <t>Nebenkosten-Anteil zentr. Dienste</t>
  </si>
  <si>
    <t>zentrale Infrastruktur:</t>
  </si>
  <si>
    <t>Aufteilungsschlüssel zentrale Dienste</t>
  </si>
  <si>
    <t>Gesamtplatzzahl der von diesen Diensten versorgten Einrichtungen</t>
  </si>
  <si>
    <t>davon entfallen auf</t>
  </si>
  <si>
    <t>(nach Flächenschlüssel im Verhältnis der direkt zuordenbaren Flächen persönlicher Wohnraum, Fachleistungs-
flächen und Flächen außerhalb Heimbereich)</t>
  </si>
  <si>
    <t>Summe Mischflächen Gesamtgebäude</t>
  </si>
  <si>
    <t>(nach Flächenschlüssel im Verhältnis der direkt zuordenbaren Flächen persönlicher Wohnraum, Fachleistungs-
flächen)</t>
  </si>
  <si>
    <t>Schlüssel im</t>
  </si>
  <si>
    <t>Heimbereich</t>
  </si>
  <si>
    <t>Aufteilung Mischflächen Gesamt-Gebäude</t>
  </si>
  <si>
    <t>Aufteilung Mischflächen Innerhalb Heimbereich</t>
  </si>
  <si>
    <t>werden, rechnet das Excel-Tool in der Ergebnis-Übersicht automatisch mit dem pauschalen Aufteilungsschlüssel.</t>
  </si>
  <si>
    <r>
      <t xml:space="preserve">Mischflächen </t>
    </r>
    <r>
      <rPr>
        <b/>
        <u/>
        <sz val="12"/>
        <rFont val="Calibri"/>
        <family val="2"/>
        <scheme val="minor"/>
      </rPr>
      <t>Gesamt-</t>
    </r>
    <r>
      <rPr>
        <b/>
        <sz val="12"/>
        <rFont val="Calibri"/>
        <family val="2"/>
        <scheme val="minor"/>
      </rPr>
      <t xml:space="preserve">Gebäude
</t>
    </r>
    <r>
      <rPr>
        <b/>
        <i/>
        <sz val="12"/>
        <rFont val="Calibri"/>
        <family val="2"/>
        <scheme val="minor"/>
      </rPr>
      <t>(Nutzung durch Gesamtgebäude 
= durch Nutzer</t>
    </r>
    <r>
      <rPr>
        <b/>
        <i/>
        <u/>
        <sz val="12"/>
        <rFont val="Calibri"/>
        <family val="2"/>
        <scheme val="minor"/>
      </rPr>
      <t xml:space="preserve">innerhalb und außerhalb </t>
    </r>
    <r>
      <rPr>
        <b/>
        <i/>
        <sz val="12"/>
        <rFont val="Calibri"/>
        <family val="2"/>
        <scheme val="minor"/>
      </rPr>
      <t>des Heimbereichs)</t>
    </r>
  </si>
  <si>
    <r>
      <t xml:space="preserve">Mischflächen </t>
    </r>
    <r>
      <rPr>
        <b/>
        <u/>
        <sz val="12"/>
        <rFont val="Calibri"/>
        <family val="2"/>
        <scheme val="minor"/>
      </rPr>
      <t>innerhalb Heimbereich</t>
    </r>
    <r>
      <rPr>
        <b/>
        <sz val="12"/>
        <rFont val="Calibri"/>
        <family val="2"/>
        <scheme val="minor"/>
      </rPr>
      <t xml:space="preserve">
</t>
    </r>
    <r>
      <rPr>
        <b/>
        <i/>
        <sz val="12"/>
        <rFont val="Calibri"/>
        <family val="2"/>
        <scheme val="minor"/>
      </rPr>
      <t>(Nutzung innerhalb Heimbereich, jedoch sowohl Nutzung für persönl. Wohnraum als auch für Fachleistungsflächen)</t>
    </r>
  </si>
  <si>
    <t>Gewichtung mit Aufteilungsschlüssel zentr. Dienste</t>
  </si>
  <si>
    <t>somit anteilige Kosten des Wohnangebots pro Jahr</t>
  </si>
  <si>
    <t>m² pro Bew.</t>
  </si>
  <si>
    <t>pro Bewohner und Tag:</t>
  </si>
  <si>
    <t>pro Bewohner und Jahr</t>
  </si>
  <si>
    <t>pro Bewohner und Monat</t>
  </si>
  <si>
    <t>Summe pro Bewohner und Monat</t>
  </si>
  <si>
    <t>1. Ermittlung der Gesamtkosten pro Bewohner und Monat</t>
  </si>
  <si>
    <t>Sofern eine Pauschalisierung für die Aufteilung der Flächen zur Anwendung kommt, können die Schlüssel 
direkt am Ende der Flächenermittlung unten in die schraffierten Felder eingetragen werden.</t>
  </si>
  <si>
    <t>Laufende Ausstattungskosten  GWG und gemeiete Ausstattung, bspw. Telefon, KFZ, Kopierer, EDV, Software,...)</t>
  </si>
  <si>
    <t>Miete/Pacht/Leasing für Gebäude und Grundstücke</t>
  </si>
  <si>
    <t>Es entfallen auf</t>
  </si>
  <si>
    <t>Hier sind nur Investitionskosten außerhalb des konkreten Wohngebäudes zu erfassen, die nicht bereits über andere Refinanzierungsquellen abgedeckt sind, dem konkreten Wohngebäude jedoch anteilig zuzurechnen sind. Siehe Erläuterungen unter Punkt 4.1 im Leitfaden
Wenn Sie keine zentrale Infrastruktur haben, die anteilig zu berücksichtigen ist, lassen Sie diesen Reiter einfach frei.</t>
  </si>
  <si>
    <r>
      <t xml:space="preserve">Hier sind nur Nebenkosten einzutragen, die sich auf Gebäude(teile) beziehen, die noch nicht über andere Refinanzierungsquellen abgedeckt sind und insbesondere nicht bereits in den Nebenkosten des Wohngebäudes enthalten sind (z.B. über Abrechnung Kosten Strom, Wärme, Wasser, Abwasser...)
</t>
    </r>
    <r>
      <rPr>
        <b/>
        <sz val="11"/>
        <rFont val="Calibri"/>
        <family val="2"/>
        <scheme val="minor"/>
      </rPr>
      <t>Siehe Erläuterungen unter Punkt 4.2 im Leitfaden
Wenn Sie keine zentrale Infrastruktur haben, die anteilig zu berücksichtigen ist, lassen Sie diesen Reiter einfach frei.</t>
    </r>
  </si>
  <si>
    <t>Nebenkosten Infrastruktur GESAMT</t>
  </si>
  <si>
    <t>(anteilige Berechnung Wohnangebot erfolgt unten)</t>
  </si>
  <si>
    <t>GESAMTE Miete/Pacht/Leasing zentrale Infrastruktur</t>
  </si>
  <si>
    <t>GESAMT-Finanzierung zentraler Infrastruktur</t>
  </si>
  <si>
    <t>GESAMTE Infrastruktur-Kosten AHK</t>
  </si>
  <si>
    <t>Anteilige Berechnung für das konkrete Wohnangebot 
erfolgt unten automatisiert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</si>
</sst>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4" formatCode="0.000"/>
    <numFmt numFmtId="165" formatCode="#,##0.00_ ;[Red]\-#,##0.00\ "/>
    <numFmt numFmtId="166" formatCode="_-* #,##0\ &quot;€&quot;_-;\-* #,##0\ &quot;€&quot;_-;_-* &quot;-&quot;??\ &quot;€&quot;_-;_-@_-"/>
    <numFmt numFmtId="167" formatCode="#,##0.00_-;#,##0.00\-;&quot; &quot;"/>
    <numFmt numFmtId="168" formatCode="#,##0.00_ ;\-#,##0.00\ "/>
    <numFmt numFmtId="169" formatCode="_-* #,##0.00\ [$€-1]_-;\-* #,##0.00\ [$€-1]_-;_-* &quot;-&quot;??\ [$€-1]_-"/>
    <numFmt numFmtId="170" formatCode="#,##0.00\ &quot;€&quot;"/>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0"/>
      <name val="Arial"/>
      <family val="2"/>
    </font>
    <font>
      <sz val="9"/>
      <color theme="1"/>
      <name val="Calibri"/>
      <family val="2"/>
      <scheme val="minor"/>
    </font>
    <font>
      <sz val="11"/>
      <name val="Calibri"/>
      <family val="2"/>
      <scheme val="minor"/>
    </font>
    <font>
      <b/>
      <sz val="14"/>
      <color rgb="FFFF0000"/>
      <name val="Calibri"/>
      <family val="2"/>
      <scheme val="minor"/>
    </font>
    <font>
      <b/>
      <sz val="11"/>
      <color rgb="FFFF0000"/>
      <name val="Calibri"/>
      <family val="2"/>
      <scheme val="minor"/>
    </font>
    <font>
      <b/>
      <sz val="11"/>
      <color rgb="FF002060"/>
      <name val="Calibri"/>
      <family val="2"/>
      <scheme val="minor"/>
    </font>
    <font>
      <sz val="11"/>
      <color rgb="FF002060"/>
      <name val="Calibri"/>
      <family val="2"/>
      <scheme val="minor"/>
    </font>
    <font>
      <sz val="14"/>
      <name val="Calibri"/>
      <family val="2"/>
      <scheme val="minor"/>
    </font>
    <font>
      <b/>
      <sz val="14"/>
      <name val="Calibri"/>
      <family val="2"/>
      <scheme val="minor"/>
    </font>
    <font>
      <b/>
      <sz val="11"/>
      <name val="Calibri"/>
      <family val="2"/>
      <scheme val="minor"/>
    </font>
    <font>
      <b/>
      <sz val="11"/>
      <color theme="0" tint="-0.499984740745262"/>
      <name val="Calibri"/>
      <family val="2"/>
      <scheme val="minor"/>
    </font>
    <font>
      <sz val="14"/>
      <color theme="1"/>
      <name val="Calibri"/>
      <family val="2"/>
      <scheme val="minor"/>
    </font>
    <font>
      <sz val="10"/>
      <name val="Calibri"/>
      <family val="2"/>
      <scheme val="minor"/>
    </font>
    <font>
      <b/>
      <sz val="16"/>
      <color indexed="8"/>
      <name val="Calibri"/>
      <family val="2"/>
      <scheme val="minor"/>
    </font>
    <font>
      <sz val="8"/>
      <name val="Calibri"/>
      <family val="2"/>
      <scheme val="minor"/>
    </font>
    <font>
      <b/>
      <u/>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b/>
      <sz val="10"/>
      <name val="Calibri"/>
      <family val="2"/>
      <scheme val="minor"/>
    </font>
    <font>
      <b/>
      <sz val="11"/>
      <color indexed="8"/>
      <name val="Calibri"/>
      <family val="2"/>
      <scheme val="minor"/>
    </font>
    <font>
      <b/>
      <sz val="12"/>
      <color theme="1"/>
      <name val="Calibri"/>
      <family val="2"/>
      <scheme val="minor"/>
    </font>
    <font>
      <sz val="11"/>
      <color theme="0" tint="-0.499984740745262"/>
      <name val="Calibri"/>
      <family val="2"/>
      <scheme val="minor"/>
    </font>
    <font>
      <sz val="9"/>
      <name val="Calibri"/>
      <family val="2"/>
      <scheme val="minor"/>
    </font>
    <font>
      <i/>
      <sz val="10"/>
      <color theme="1"/>
      <name val="Calibri"/>
      <family val="2"/>
      <scheme val="minor"/>
    </font>
    <font>
      <b/>
      <sz val="9"/>
      <name val="Calibri"/>
      <family val="2"/>
      <scheme val="minor"/>
    </font>
    <font>
      <i/>
      <sz val="8"/>
      <name val="Calibri"/>
      <family val="2"/>
      <scheme val="minor"/>
    </font>
    <font>
      <b/>
      <sz val="8"/>
      <color indexed="81"/>
      <name val="Tahoma"/>
      <family val="2"/>
    </font>
    <font>
      <sz val="8"/>
      <color indexed="81"/>
      <name val="Tahoma"/>
      <family val="2"/>
    </font>
    <font>
      <b/>
      <sz val="20"/>
      <color theme="1"/>
      <name val="Calibri"/>
      <family val="2"/>
      <scheme val="minor"/>
    </font>
    <font>
      <b/>
      <sz val="20"/>
      <color indexed="8"/>
      <name val="Calibri"/>
      <family val="2"/>
      <scheme val="minor"/>
    </font>
    <font>
      <i/>
      <sz val="11"/>
      <name val="Calibri"/>
      <family val="2"/>
      <scheme val="minor"/>
    </font>
    <font>
      <sz val="12"/>
      <name val="Calibri"/>
      <family val="2"/>
      <scheme val="minor"/>
    </font>
    <font>
      <b/>
      <i/>
      <sz val="11"/>
      <name val="Calibri"/>
      <family val="2"/>
      <scheme val="minor"/>
    </font>
    <font>
      <sz val="11"/>
      <color indexed="8"/>
      <name val="Calibri"/>
      <family val="2"/>
      <scheme val="minor"/>
    </font>
    <font>
      <sz val="9"/>
      <color indexed="81"/>
      <name val="Tahoma"/>
      <family val="2"/>
    </font>
    <font>
      <sz val="10"/>
      <color rgb="FFFF0000"/>
      <name val="Calibri"/>
      <family val="2"/>
      <scheme val="minor"/>
    </font>
    <font>
      <i/>
      <sz val="11"/>
      <color theme="1"/>
      <name val="Calibri"/>
      <family val="2"/>
      <scheme val="minor"/>
    </font>
    <font>
      <i/>
      <sz val="11"/>
      <color theme="0" tint="-0.499984740745262"/>
      <name val="Calibri"/>
      <family val="2"/>
      <scheme val="minor"/>
    </font>
    <font>
      <i/>
      <u/>
      <sz val="11"/>
      <name val="Calibri"/>
      <family val="2"/>
      <scheme val="minor"/>
    </font>
    <font>
      <b/>
      <sz val="20"/>
      <name val="Calibri"/>
      <family val="2"/>
      <scheme val="minor"/>
    </font>
    <font>
      <b/>
      <u/>
      <sz val="12"/>
      <name val="Calibri"/>
      <family val="2"/>
      <scheme val="minor"/>
    </font>
    <font>
      <b/>
      <i/>
      <sz val="12"/>
      <name val="Calibri"/>
      <family val="2"/>
      <scheme val="minor"/>
    </font>
    <font>
      <b/>
      <i/>
      <u/>
      <sz val="12"/>
      <name val="Calibri"/>
      <family val="2"/>
      <scheme val="minor"/>
    </font>
    <font>
      <b/>
      <sz val="14"/>
      <color theme="0" tint="-0.499984740745262"/>
      <name val="Calibri"/>
      <family val="2"/>
      <scheme val="minor"/>
    </font>
    <font>
      <b/>
      <sz val="8"/>
      <name val="Calibri"/>
      <family val="2"/>
      <scheme val="minor"/>
    </font>
    <font>
      <i/>
      <sz val="8"/>
      <color theme="1"/>
      <name val="Calibri"/>
      <family val="2"/>
      <scheme val="minor"/>
    </font>
    <font>
      <b/>
      <sz val="16"/>
      <color theme="1"/>
      <name val="Calibri"/>
      <family val="2"/>
      <scheme val="minor"/>
    </font>
    <font>
      <b/>
      <sz val="16"/>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lightUp">
        <fgColor rgb="FFFFFF66"/>
        <bgColor theme="0" tint="-0.14996795556505021"/>
      </patternFill>
    </fill>
    <fill>
      <patternFill patternType="solid">
        <fgColor theme="0" tint="-4.9989318521683403E-2"/>
        <bgColor indexed="64"/>
      </patternFill>
    </fill>
    <fill>
      <patternFill patternType="solid">
        <fgColor rgb="FFDAE7F6"/>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diagonalUp="1" diagonalDown="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ck">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169" fontId="5" fillId="0" borderId="0" applyFont="0" applyFill="0" applyBorder="0" applyAlignment="0" applyProtection="0"/>
  </cellStyleXfs>
  <cellXfs count="827">
    <xf numFmtId="0" fontId="0" fillId="0" borderId="0" xfId="0"/>
    <xf numFmtId="0" fontId="0" fillId="0" borderId="1" xfId="0" applyBorder="1"/>
    <xf numFmtId="0" fontId="3" fillId="0" borderId="0" xfId="0" applyFont="1"/>
    <xf numFmtId="0" fontId="2" fillId="0" borderId="0" xfId="0" applyFont="1"/>
    <xf numFmtId="0" fontId="4" fillId="0" borderId="0" xfId="0" applyFont="1" applyAlignment="1">
      <alignment horizontal="right"/>
    </xf>
    <xf numFmtId="44" fontId="0" fillId="0" borderId="0" xfId="1" applyFont="1"/>
    <xf numFmtId="0" fontId="0" fillId="0" borderId="0" xfId="0" applyFont="1"/>
    <xf numFmtId="44" fontId="3" fillId="0" borderId="5" xfId="1" applyFont="1" applyBorder="1"/>
    <xf numFmtId="44" fontId="0" fillId="0" borderId="5" xfId="1" applyFont="1" applyBorder="1"/>
    <xf numFmtId="10" fontId="0" fillId="0" borderId="0" xfId="2" applyNumberFormat="1" applyFont="1"/>
    <xf numFmtId="44" fontId="7" fillId="0" borderId="0" xfId="1" applyFont="1" applyFill="1" applyBorder="1"/>
    <xf numFmtId="0" fontId="13" fillId="2" borderId="14" xfId="0" applyFont="1" applyFill="1" applyBorder="1"/>
    <xf numFmtId="0" fontId="12" fillId="2" borderId="15" xfId="0" applyFont="1" applyFill="1" applyBorder="1"/>
    <xf numFmtId="44" fontId="0" fillId="0" borderId="8" xfId="1" applyFont="1" applyBorder="1"/>
    <xf numFmtId="0" fontId="17" fillId="0" borderId="0" xfId="3" applyFont="1" applyFill="1"/>
    <xf numFmtId="168" fontId="19" fillId="0" borderId="0" xfId="3" applyNumberFormat="1" applyFont="1" applyFill="1"/>
    <xf numFmtId="0" fontId="19" fillId="0" borderId="0" xfId="3" applyFont="1" applyFill="1"/>
    <xf numFmtId="0" fontId="0" fillId="0" borderId="1" xfId="0" applyFont="1" applyBorder="1"/>
    <xf numFmtId="0" fontId="0" fillId="0" borderId="0" xfId="0" applyFont="1" applyFill="1"/>
    <xf numFmtId="44" fontId="0" fillId="0" borderId="0" xfId="0" applyNumberFormat="1" applyFont="1"/>
    <xf numFmtId="10" fontId="0" fillId="0" borderId="1" xfId="0" applyNumberFormat="1" applyFont="1" applyBorder="1"/>
    <xf numFmtId="0" fontId="23" fillId="0" borderId="0" xfId="0" applyFont="1"/>
    <xf numFmtId="0" fontId="0" fillId="0" borderId="15" xfId="0" applyFont="1" applyBorder="1"/>
    <xf numFmtId="0" fontId="23" fillId="0" borderId="0" xfId="0" applyFont="1" applyBorder="1"/>
    <xf numFmtId="0" fontId="0" fillId="0" borderId="0" xfId="0" applyFont="1" applyBorder="1"/>
    <xf numFmtId="0" fontId="0" fillId="0" borderId="6" xfId="0" applyFont="1" applyBorder="1"/>
    <xf numFmtId="0" fontId="0" fillId="0" borderId="7" xfId="0" applyFont="1" applyBorder="1"/>
    <xf numFmtId="0" fontId="0" fillId="0" borderId="5" xfId="0" applyFont="1" applyBorder="1"/>
    <xf numFmtId="2" fontId="0" fillId="0" borderId="8" xfId="0" applyNumberFormat="1" applyFont="1" applyBorder="1"/>
    <xf numFmtId="0" fontId="29" fillId="0" borderId="0" xfId="0" applyFont="1"/>
    <xf numFmtId="10" fontId="23" fillId="3" borderId="2" xfId="0" applyNumberFormat="1" applyFont="1" applyFill="1" applyBorder="1"/>
    <xf numFmtId="10" fontId="23" fillId="0" borderId="2" xfId="0" applyNumberFormat="1" applyFont="1" applyFill="1" applyBorder="1"/>
    <xf numFmtId="44" fontId="0" fillId="3" borderId="2" xfId="1" applyFont="1" applyFill="1" applyBorder="1"/>
    <xf numFmtId="0" fontId="0" fillId="3" borderId="14" xfId="0" applyFont="1" applyFill="1" applyBorder="1"/>
    <xf numFmtId="0" fontId="0" fillId="3" borderId="16" xfId="0" applyFont="1" applyFill="1" applyBorder="1"/>
    <xf numFmtId="0" fontId="34" fillId="4" borderId="3" xfId="0" applyFont="1" applyFill="1" applyBorder="1"/>
    <xf numFmtId="0" fontId="17" fillId="4" borderId="4" xfId="3" applyFont="1" applyFill="1" applyBorder="1"/>
    <xf numFmtId="0" fontId="17" fillId="4" borderId="18" xfId="3" applyFont="1" applyFill="1" applyBorder="1"/>
    <xf numFmtId="0" fontId="35" fillId="4" borderId="7" xfId="0" applyFont="1" applyFill="1" applyBorder="1"/>
    <xf numFmtId="0" fontId="17" fillId="4" borderId="1" xfId="3" applyFont="1" applyFill="1" applyBorder="1"/>
    <xf numFmtId="0" fontId="0" fillId="4" borderId="16" xfId="0" applyFont="1" applyFill="1" applyBorder="1"/>
    <xf numFmtId="0" fontId="17" fillId="4" borderId="0" xfId="3" applyFont="1" applyFill="1" applyBorder="1"/>
    <xf numFmtId="10" fontId="14" fillId="4" borderId="8" xfId="2" applyNumberFormat="1" applyFont="1" applyFill="1" applyBorder="1" applyAlignment="1">
      <alignment horizontal="center"/>
    </xf>
    <xf numFmtId="0" fontId="0" fillId="4" borderId="4" xfId="0" applyFill="1" applyBorder="1"/>
    <xf numFmtId="0" fontId="0" fillId="4" borderId="18" xfId="0" applyFill="1" applyBorder="1"/>
    <xf numFmtId="0" fontId="0" fillId="4" borderId="0" xfId="0" applyFill="1"/>
    <xf numFmtId="0" fontId="0" fillId="4" borderId="16" xfId="0" applyFill="1" applyBorder="1"/>
    <xf numFmtId="0" fontId="0" fillId="4" borderId="0" xfId="0" applyFill="1" applyBorder="1"/>
    <xf numFmtId="0" fontId="0" fillId="4" borderId="14" xfId="0" applyFill="1" applyBorder="1" applyAlignment="1">
      <alignment horizontal="left"/>
    </xf>
    <xf numFmtId="0" fontId="34" fillId="4" borderId="6" xfId="0" applyFont="1" applyFill="1" applyBorder="1"/>
    <xf numFmtId="0" fontId="0" fillId="4" borderId="15" xfId="0" applyFill="1" applyBorder="1"/>
    <xf numFmtId="0" fontId="0" fillId="0" borderId="16" xfId="0" applyFont="1" applyBorder="1"/>
    <xf numFmtId="0" fontId="0" fillId="4" borderId="4" xfId="0" applyFont="1" applyFill="1" applyBorder="1"/>
    <xf numFmtId="0" fontId="0" fillId="4" borderId="18" xfId="0" applyFont="1" applyFill="1" applyBorder="1"/>
    <xf numFmtId="0" fontId="0" fillId="4" borderId="0" xfId="0" applyFont="1" applyFill="1" applyBorder="1"/>
    <xf numFmtId="0" fontId="0" fillId="4" borderId="15" xfId="0" applyFont="1" applyFill="1" applyBorder="1"/>
    <xf numFmtId="0" fontId="0" fillId="4" borderId="5" xfId="0" applyFont="1" applyFill="1" applyBorder="1"/>
    <xf numFmtId="2" fontId="0" fillId="4" borderId="8" xfId="0" applyNumberFormat="1" applyFont="1" applyFill="1" applyBorder="1"/>
    <xf numFmtId="0" fontId="3" fillId="4" borderId="0" xfId="0" applyFont="1" applyFill="1" applyBorder="1"/>
    <xf numFmtId="0" fontId="0" fillId="4" borderId="2" xfId="0" applyFont="1" applyFill="1" applyBorder="1"/>
    <xf numFmtId="2" fontId="0" fillId="3" borderId="2" xfId="0" applyNumberFormat="1" applyFont="1" applyFill="1" applyBorder="1"/>
    <xf numFmtId="2" fontId="0" fillId="0" borderId="2" xfId="0" applyNumberFormat="1" applyFont="1" applyBorder="1"/>
    <xf numFmtId="2" fontId="0" fillId="0" borderId="24" xfId="0" applyNumberFormat="1" applyFont="1" applyBorder="1"/>
    <xf numFmtId="167" fontId="14" fillId="4" borderId="24" xfId="3" applyNumberFormat="1" applyFont="1" applyFill="1" applyBorder="1" applyAlignment="1">
      <alignment horizontal="center" vertical="top" wrapText="1"/>
    </xf>
    <xf numFmtId="0" fontId="3" fillId="4" borderId="24" xfId="0" applyFont="1" applyFill="1" applyBorder="1" applyAlignment="1">
      <alignment horizontal="right" vertical="top" wrapText="1"/>
    </xf>
    <xf numFmtId="0" fontId="0" fillId="4" borderId="24" xfId="0" applyFont="1" applyFill="1" applyBorder="1" applyAlignment="1">
      <alignment vertical="top"/>
    </xf>
    <xf numFmtId="0" fontId="0" fillId="4" borderId="24" xfId="0" applyFont="1" applyFill="1" applyBorder="1" applyAlignment="1">
      <alignment vertical="top" wrapText="1"/>
    </xf>
    <xf numFmtId="0" fontId="0" fillId="4" borderId="28" xfId="0" applyFont="1" applyFill="1" applyBorder="1"/>
    <xf numFmtId="0" fontId="0" fillId="0" borderId="28" xfId="0" applyFont="1" applyBorder="1"/>
    <xf numFmtId="0" fontId="0" fillId="4" borderId="19" xfId="0" applyFont="1" applyFill="1" applyBorder="1" applyAlignment="1">
      <alignment vertical="top"/>
    </xf>
    <xf numFmtId="0" fontId="0" fillId="4" borderId="19" xfId="0" applyFont="1" applyFill="1" applyBorder="1" applyAlignment="1">
      <alignment vertical="top" wrapText="1"/>
    </xf>
    <xf numFmtId="0" fontId="3" fillId="4" borderId="19" xfId="0" applyFont="1" applyFill="1" applyBorder="1" applyAlignment="1">
      <alignment horizontal="right" vertical="top" wrapText="1"/>
    </xf>
    <xf numFmtId="167" fontId="14" fillId="4" borderId="19" xfId="3" applyNumberFormat="1" applyFont="1" applyFill="1" applyBorder="1" applyAlignment="1">
      <alignment horizontal="center" vertical="top" wrapText="1"/>
    </xf>
    <xf numFmtId="0" fontId="22" fillId="0" borderId="0" xfId="0" applyFont="1"/>
    <xf numFmtId="0" fontId="0" fillId="4" borderId="1" xfId="0" applyFont="1" applyFill="1" applyBorder="1"/>
    <xf numFmtId="0" fontId="0" fillId="4" borderId="11" xfId="0" applyFont="1" applyFill="1" applyBorder="1"/>
    <xf numFmtId="10" fontId="7" fillId="4" borderId="8" xfId="2" applyNumberFormat="1" applyFont="1" applyFill="1" applyBorder="1"/>
    <xf numFmtId="167" fontId="15" fillId="4" borderId="24" xfId="3" applyNumberFormat="1" applyFont="1" applyFill="1" applyBorder="1" applyAlignment="1">
      <alignment horizontal="center" vertical="top" wrapText="1"/>
    </xf>
    <xf numFmtId="2" fontId="27" fillId="4" borderId="8" xfId="0" applyNumberFormat="1" applyFont="1" applyFill="1" applyBorder="1"/>
    <xf numFmtId="2" fontId="27" fillId="4" borderId="2" xfId="0" applyNumberFormat="1" applyFont="1" applyFill="1" applyBorder="1"/>
    <xf numFmtId="2" fontId="27" fillId="4" borderId="24" xfId="0" applyNumberFormat="1" applyFont="1" applyFill="1" applyBorder="1"/>
    <xf numFmtId="167" fontId="15" fillId="4" borderId="19" xfId="3" applyNumberFormat="1" applyFont="1" applyFill="1" applyBorder="1" applyAlignment="1">
      <alignment horizontal="center" vertical="top" wrapText="1"/>
    </xf>
    <xf numFmtId="2" fontId="27" fillId="0" borderId="8" xfId="0" applyNumberFormat="1" applyFont="1" applyBorder="1"/>
    <xf numFmtId="2" fontId="7" fillId="4" borderId="8" xfId="0" applyNumberFormat="1" applyFont="1" applyFill="1" applyBorder="1"/>
    <xf numFmtId="0" fontId="22" fillId="0" borderId="0" xfId="0" applyFont="1" applyAlignment="1">
      <alignment horizontal="right"/>
    </xf>
    <xf numFmtId="2" fontId="22" fillId="0" borderId="0" xfId="0" applyNumberFormat="1" applyFont="1" applyAlignment="1">
      <alignment horizontal="left"/>
    </xf>
    <xf numFmtId="0" fontId="0" fillId="4" borderId="6" xfId="0" applyFont="1" applyFill="1" applyBorder="1"/>
    <xf numFmtId="0" fontId="0" fillId="4" borderId="7" xfId="0" applyFont="1" applyFill="1" applyBorder="1"/>
    <xf numFmtId="0" fontId="4" fillId="4" borderId="6" xfId="0" applyFont="1" applyFill="1" applyBorder="1"/>
    <xf numFmtId="0" fontId="3" fillId="4" borderId="1" xfId="0" applyFont="1" applyFill="1" applyBorder="1"/>
    <xf numFmtId="10" fontId="7" fillId="4" borderId="30" xfId="2" applyNumberFormat="1" applyFont="1" applyFill="1" applyBorder="1"/>
    <xf numFmtId="0" fontId="23" fillId="4" borderId="15" xfId="0" applyFont="1" applyFill="1" applyBorder="1"/>
    <xf numFmtId="0" fontId="0" fillId="4" borderId="14" xfId="0" applyFont="1" applyFill="1" applyBorder="1" applyAlignment="1">
      <alignment horizontal="left"/>
    </xf>
    <xf numFmtId="0" fontId="3" fillId="0" borderId="0" xfId="0" applyFont="1" applyAlignment="1">
      <alignment horizontal="right"/>
    </xf>
    <xf numFmtId="165" fontId="22" fillId="0" borderId="0" xfId="0" applyNumberFormat="1" applyFont="1"/>
    <xf numFmtId="0" fontId="22" fillId="0" borderId="0" xfId="0" applyFont="1" applyFill="1" applyAlignment="1">
      <alignment horizontal="left"/>
    </xf>
    <xf numFmtId="0" fontId="22" fillId="0" borderId="0" xfId="0" applyFont="1" applyFill="1"/>
    <xf numFmtId="44" fontId="22" fillId="0" borderId="0" xfId="1" applyFont="1" applyAlignment="1">
      <alignment horizontal="left"/>
    </xf>
    <xf numFmtId="44" fontId="22" fillId="0" borderId="0" xfId="0" applyNumberFormat="1" applyFont="1"/>
    <xf numFmtId="0" fontId="21" fillId="4" borderId="0" xfId="0" applyFont="1" applyFill="1" applyBorder="1"/>
    <xf numFmtId="0" fontId="24" fillId="4" borderId="0" xfId="0" applyFont="1" applyFill="1" applyBorder="1"/>
    <xf numFmtId="0" fontId="21" fillId="4" borderId="7" xfId="0" applyFont="1" applyFill="1" applyBorder="1" applyAlignment="1">
      <alignment horizontal="left"/>
    </xf>
    <xf numFmtId="0" fontId="21" fillId="4" borderId="1" xfId="0" applyFont="1" applyFill="1" applyBorder="1"/>
    <xf numFmtId="0" fontId="24" fillId="4" borderId="1" xfId="0" applyFont="1" applyFill="1" applyBorder="1"/>
    <xf numFmtId="10" fontId="17" fillId="4" borderId="5" xfId="0" applyNumberFormat="1" applyFont="1" applyFill="1" applyBorder="1"/>
    <xf numFmtId="44" fontId="0" fillId="0" borderId="2" xfId="1" applyFont="1" applyFill="1" applyBorder="1"/>
    <xf numFmtId="44" fontId="0" fillId="3" borderId="14" xfId="1" applyFont="1" applyFill="1" applyBorder="1"/>
    <xf numFmtId="0" fontId="21" fillId="2" borderId="14" xfId="0" applyFont="1" applyFill="1" applyBorder="1" applyAlignment="1">
      <alignment horizontal="left"/>
    </xf>
    <xf numFmtId="165" fontId="24" fillId="2" borderId="2" xfId="0" applyNumberFormat="1" applyFont="1" applyFill="1" applyBorder="1"/>
    <xf numFmtId="165" fontId="23" fillId="4" borderId="0" xfId="0" applyNumberFormat="1" applyFont="1" applyFill="1" applyBorder="1"/>
    <xf numFmtId="10" fontId="0" fillId="4" borderId="2" xfId="0" applyNumberFormat="1" applyFont="1" applyFill="1" applyBorder="1"/>
    <xf numFmtId="0" fontId="23" fillId="4" borderId="0" xfId="0" applyFont="1" applyFill="1" applyBorder="1"/>
    <xf numFmtId="0" fontId="17" fillId="4" borderId="12" xfId="0" applyFont="1" applyFill="1" applyBorder="1"/>
    <xf numFmtId="0" fontId="17" fillId="4" borderId="14" xfId="0" applyFont="1" applyFill="1" applyBorder="1"/>
    <xf numFmtId="44" fontId="23" fillId="4" borderId="2" xfId="1" applyFont="1" applyFill="1" applyBorder="1"/>
    <xf numFmtId="0" fontId="7" fillId="4" borderId="0" xfId="0" applyFont="1" applyFill="1" applyBorder="1"/>
    <xf numFmtId="0" fontId="17" fillId="4" borderId="0" xfId="0" applyFont="1" applyFill="1" applyBorder="1"/>
    <xf numFmtId="10" fontId="23" fillId="4" borderId="6" xfId="0" applyNumberFormat="1" applyFont="1" applyFill="1" applyBorder="1"/>
    <xf numFmtId="0" fontId="23" fillId="4" borderId="6" xfId="0" applyFont="1" applyFill="1" applyBorder="1"/>
    <xf numFmtId="0" fontId="17" fillId="4" borderId="15" xfId="0" applyFont="1" applyFill="1" applyBorder="1"/>
    <xf numFmtId="10" fontId="23" fillId="4" borderId="15" xfId="0" applyNumberFormat="1" applyFont="1" applyFill="1" applyBorder="1"/>
    <xf numFmtId="0" fontId="23" fillId="4" borderId="16" xfId="0" applyFont="1" applyFill="1" applyBorder="1"/>
    <xf numFmtId="0" fontId="17" fillId="4" borderId="2" xfId="0" applyFont="1" applyFill="1" applyBorder="1" applyAlignment="1">
      <alignment horizontal="right"/>
    </xf>
    <xf numFmtId="0" fontId="23" fillId="4" borderId="17" xfId="0" applyFont="1" applyFill="1" applyBorder="1"/>
    <xf numFmtId="44" fontId="0" fillId="4" borderId="0" xfId="1" applyFont="1" applyFill="1" applyBorder="1"/>
    <xf numFmtId="44" fontId="7" fillId="4" borderId="0" xfId="1" applyFont="1" applyFill="1" applyBorder="1"/>
    <xf numFmtId="44" fontId="0" fillId="0" borderId="14" xfId="1" applyFont="1" applyFill="1" applyBorder="1"/>
    <xf numFmtId="44" fontId="23" fillId="4" borderId="5" xfId="1" applyFont="1" applyFill="1" applyBorder="1"/>
    <xf numFmtId="44" fontId="23" fillId="0" borderId="2" xfId="1" applyFont="1" applyFill="1" applyBorder="1"/>
    <xf numFmtId="44" fontId="23" fillId="3" borderId="2" xfId="1" applyFont="1" applyFill="1" applyBorder="1"/>
    <xf numFmtId="10" fontId="36" fillId="4" borderId="2" xfId="0" applyNumberFormat="1" applyFont="1" applyFill="1" applyBorder="1"/>
    <xf numFmtId="10" fontId="7" fillId="4" borderId="2" xfId="0" applyNumberFormat="1" applyFont="1" applyFill="1" applyBorder="1"/>
    <xf numFmtId="44" fontId="0" fillId="4" borderId="5" xfId="1" applyFont="1" applyFill="1" applyBorder="1"/>
    <xf numFmtId="0" fontId="7" fillId="4" borderId="2" xfId="0" applyFont="1" applyFill="1" applyBorder="1"/>
    <xf numFmtId="44" fontId="0" fillId="4" borderId="2" xfId="1" applyFont="1" applyFill="1" applyBorder="1"/>
    <xf numFmtId="44" fontId="0" fillId="3" borderId="13" xfId="1" applyFont="1" applyFill="1" applyBorder="1"/>
    <xf numFmtId="44" fontId="24" fillId="4" borderId="5" xfId="1" applyFont="1" applyFill="1" applyBorder="1"/>
    <xf numFmtId="44" fontId="0" fillId="4" borderId="8" xfId="1" applyFont="1" applyFill="1" applyBorder="1"/>
    <xf numFmtId="44" fontId="24" fillId="4" borderId="8" xfId="1" applyFont="1" applyFill="1" applyBorder="1"/>
    <xf numFmtId="44" fontId="23" fillId="4" borderId="0" xfId="1" applyFont="1" applyFill="1" applyBorder="1"/>
    <xf numFmtId="0" fontId="7" fillId="4" borderId="7" xfId="0" applyFont="1" applyFill="1" applyBorder="1"/>
    <xf numFmtId="0" fontId="7" fillId="4" borderId="14" xfId="0" applyFont="1" applyFill="1" applyBorder="1"/>
    <xf numFmtId="3" fontId="25" fillId="4" borderId="12" xfId="0" applyNumberFormat="1" applyFont="1" applyFill="1" applyBorder="1"/>
    <xf numFmtId="0" fontId="7" fillId="0" borderId="7" xfId="0" applyFont="1" applyBorder="1"/>
    <xf numFmtId="0" fontId="7" fillId="0" borderId="14" xfId="0" applyFont="1" applyBorder="1"/>
    <xf numFmtId="44" fontId="0" fillId="0" borderId="2" xfId="1" applyFont="1" applyBorder="1"/>
    <xf numFmtId="44" fontId="24" fillId="2" borderId="2" xfId="1" applyFont="1" applyFill="1" applyBorder="1"/>
    <xf numFmtId="44" fontId="14" fillId="2" borderId="2" xfId="1" applyFont="1" applyFill="1" applyBorder="1"/>
    <xf numFmtId="0" fontId="3" fillId="2" borderId="14" xfId="0" applyFont="1" applyFill="1" applyBorder="1"/>
    <xf numFmtId="44" fontId="3" fillId="2" borderId="16" xfId="1" applyFont="1" applyFill="1" applyBorder="1"/>
    <xf numFmtId="44" fontId="14" fillId="2" borderId="15" xfId="1" applyFont="1" applyFill="1" applyBorder="1"/>
    <xf numFmtId="0" fontId="24" fillId="2" borderId="15" xfId="0" applyFont="1" applyFill="1" applyBorder="1"/>
    <xf numFmtId="165" fontId="24" fillId="2" borderId="16" xfId="0" applyNumberFormat="1" applyFont="1" applyFill="1" applyBorder="1"/>
    <xf numFmtId="0" fontId="14" fillId="2" borderId="14" xfId="0" applyFont="1" applyFill="1" applyBorder="1" applyAlignment="1">
      <alignment horizontal="left"/>
    </xf>
    <xf numFmtId="0" fontId="14" fillId="2" borderId="1" xfId="0" applyFont="1" applyFill="1" applyBorder="1"/>
    <xf numFmtId="165" fontId="14" fillId="2" borderId="2" xfId="0" applyNumberFormat="1" applyFont="1" applyFill="1" applyBorder="1"/>
    <xf numFmtId="44" fontId="1" fillId="0" borderId="2" xfId="1" applyFont="1" applyFill="1" applyBorder="1"/>
    <xf numFmtId="10" fontId="1" fillId="0" borderId="2" xfId="0" applyNumberFormat="1" applyFont="1" applyFill="1" applyBorder="1"/>
    <xf numFmtId="10" fontId="1" fillId="0" borderId="0" xfId="0" applyNumberFormat="1" applyFont="1" applyFill="1" applyBorder="1"/>
    <xf numFmtId="0" fontId="14" fillId="2" borderId="15" xfId="0" applyFont="1" applyFill="1" applyBorder="1"/>
    <xf numFmtId="0" fontId="7" fillId="0" borderId="2" xfId="0" applyFont="1" applyBorder="1"/>
    <xf numFmtId="0" fontId="7" fillId="0" borderId="14" xfId="0" applyFont="1" applyFill="1" applyBorder="1"/>
    <xf numFmtId="0" fontId="7" fillId="3" borderId="2" xfId="0" applyFont="1" applyFill="1" applyBorder="1"/>
    <xf numFmtId="0" fontId="7" fillId="3" borderId="14" xfId="0" applyFont="1" applyFill="1" applyBorder="1"/>
    <xf numFmtId="0" fontId="7" fillId="2" borderId="14" xfId="0" applyFont="1" applyFill="1" applyBorder="1"/>
    <xf numFmtId="44" fontId="7" fillId="2" borderId="15" xfId="1" applyFont="1" applyFill="1" applyBorder="1"/>
    <xf numFmtId="10" fontId="23" fillId="2" borderId="2" xfId="0" applyNumberFormat="1" applyFont="1" applyFill="1" applyBorder="1"/>
    <xf numFmtId="44" fontId="23" fillId="2" borderId="2" xfId="1" applyFont="1" applyFill="1" applyBorder="1"/>
    <xf numFmtId="10" fontId="1" fillId="2" borderId="2" xfId="0" applyNumberFormat="1" applyFont="1" applyFill="1" applyBorder="1"/>
    <xf numFmtId="44" fontId="1" fillId="2" borderId="2" xfId="1" applyFont="1" applyFill="1" applyBorder="1"/>
    <xf numFmtId="0" fontId="17" fillId="2" borderId="14" xfId="0" applyFont="1" applyFill="1" applyBorder="1"/>
    <xf numFmtId="0" fontId="21" fillId="2" borderId="15" xfId="0" applyFont="1" applyFill="1" applyBorder="1"/>
    <xf numFmtId="0" fontId="17" fillId="2" borderId="15" xfId="0" applyFont="1" applyFill="1" applyBorder="1"/>
    <xf numFmtId="10" fontId="23" fillId="2" borderId="15" xfId="0" applyNumberFormat="1" applyFont="1" applyFill="1" applyBorder="1"/>
    <xf numFmtId="0" fontId="7" fillId="2" borderId="2" xfId="0" applyFont="1" applyFill="1" applyBorder="1"/>
    <xf numFmtId="0" fontId="0" fillId="2" borderId="2" xfId="0" applyFont="1" applyFill="1" applyBorder="1"/>
    <xf numFmtId="10" fontId="7" fillId="2" borderId="2" xfId="2" applyNumberFormat="1" applyFont="1" applyFill="1" applyBorder="1"/>
    <xf numFmtId="0" fontId="30" fillId="2" borderId="14" xfId="0" applyFont="1" applyFill="1" applyBorder="1" applyAlignment="1">
      <alignment horizontal="left"/>
    </xf>
    <xf numFmtId="44" fontId="24" fillId="2" borderId="16" xfId="1" applyFont="1" applyFill="1" applyBorder="1"/>
    <xf numFmtId="10" fontId="24" fillId="2" borderId="15" xfId="2" applyNumberFormat="1" applyFont="1" applyFill="1" applyBorder="1"/>
    <xf numFmtId="10" fontId="24" fillId="2" borderId="2" xfId="2" applyNumberFormat="1" applyFont="1" applyFill="1" applyBorder="1"/>
    <xf numFmtId="0" fontId="26" fillId="2" borderId="26" xfId="0" applyFont="1" applyFill="1" applyBorder="1"/>
    <xf numFmtId="0" fontId="3" fillId="2" borderId="25" xfId="0" applyFont="1" applyFill="1" applyBorder="1"/>
    <xf numFmtId="2" fontId="3" fillId="2" borderId="25" xfId="0" applyNumberFormat="1" applyFont="1" applyFill="1" applyBorder="1"/>
    <xf numFmtId="2" fontId="15" fillId="2" borderId="25" xfId="0" applyNumberFormat="1" applyFont="1" applyFill="1" applyBorder="1"/>
    <xf numFmtId="0" fontId="3" fillId="2" borderId="0" xfId="0" applyFont="1" applyFill="1" applyBorder="1"/>
    <xf numFmtId="0" fontId="3" fillId="2" borderId="9" xfId="0" applyFont="1" applyFill="1" applyBorder="1"/>
    <xf numFmtId="0" fontId="3" fillId="2" borderId="7" xfId="0" applyFont="1" applyFill="1" applyBorder="1"/>
    <xf numFmtId="0" fontId="3" fillId="2" borderId="1" xfId="0" applyFont="1" applyFill="1" applyBorder="1"/>
    <xf numFmtId="0" fontId="0" fillId="2" borderId="1" xfId="0" applyFont="1" applyFill="1" applyBorder="1"/>
    <xf numFmtId="0" fontId="3" fillId="2" borderId="6" xfId="0" applyFont="1" applyFill="1" applyBorder="1"/>
    <xf numFmtId="0" fontId="0" fillId="2" borderId="10" xfId="0" applyFont="1" applyFill="1" applyBorder="1"/>
    <xf numFmtId="0" fontId="3" fillId="2" borderId="20" xfId="0" applyFont="1" applyFill="1" applyBorder="1"/>
    <xf numFmtId="9" fontId="3" fillId="2" borderId="19" xfId="0" applyNumberFormat="1" applyFont="1" applyFill="1" applyBorder="1" applyAlignment="1">
      <alignment horizontal="center"/>
    </xf>
    <xf numFmtId="9" fontId="15" fillId="2" borderId="19" xfId="0" applyNumberFormat="1" applyFont="1" applyFill="1" applyBorder="1" applyAlignment="1">
      <alignment horizontal="center"/>
    </xf>
    <xf numFmtId="0" fontId="0" fillId="2" borderId="28" xfId="0" applyFont="1" applyFill="1" applyBorder="1"/>
    <xf numFmtId="9" fontId="15" fillId="2" borderId="25" xfId="0" applyNumberFormat="1" applyFont="1" applyFill="1" applyBorder="1" applyAlignment="1">
      <alignment horizontal="center"/>
    </xf>
    <xf numFmtId="9" fontId="3" fillId="2" borderId="25" xfId="0" applyNumberFormat="1" applyFont="1" applyFill="1" applyBorder="1" applyAlignment="1">
      <alignment horizontal="center"/>
    </xf>
    <xf numFmtId="49" fontId="14" fillId="2" borderId="3" xfId="3" applyNumberFormat="1" applyFont="1" applyFill="1" applyBorder="1" applyAlignment="1">
      <alignment horizontal="left"/>
    </xf>
    <xf numFmtId="0" fontId="7" fillId="2" borderId="4" xfId="3" applyFont="1" applyFill="1" applyBorder="1"/>
    <xf numFmtId="167" fontId="14" fillId="2" borderId="13" xfId="3" applyNumberFormat="1" applyFont="1" applyFill="1" applyBorder="1" applyAlignment="1">
      <alignment horizontal="center" wrapText="1"/>
    </xf>
    <xf numFmtId="0" fontId="7" fillId="2" borderId="0" xfId="3" applyFont="1" applyFill="1" applyBorder="1"/>
    <xf numFmtId="49" fontId="14" fillId="2" borderId="7" xfId="3" applyNumberFormat="1" applyFont="1" applyFill="1" applyBorder="1" applyAlignment="1">
      <alignment horizontal="left"/>
    </xf>
    <xf numFmtId="0" fontId="7" fillId="2" borderId="1" xfId="3" applyFont="1" applyFill="1" applyBorder="1"/>
    <xf numFmtId="167" fontId="14" fillId="2" borderId="8" xfId="3" applyNumberFormat="1" applyFont="1" applyFill="1" applyBorder="1" applyAlignment="1">
      <alignment horizontal="center" wrapText="1"/>
    </xf>
    <xf numFmtId="167" fontId="14" fillId="2" borderId="14" xfId="3" applyNumberFormat="1" applyFont="1" applyFill="1" applyBorder="1"/>
    <xf numFmtId="167" fontId="14" fillId="2" borderId="16" xfId="3" applyNumberFormat="1" applyFont="1" applyFill="1" applyBorder="1"/>
    <xf numFmtId="0" fontId="7" fillId="2" borderId="6" xfId="3" applyFont="1" applyFill="1" applyBorder="1"/>
    <xf numFmtId="0" fontId="14" fillId="2" borderId="6" xfId="3" applyFont="1" applyFill="1" applyBorder="1" applyAlignment="1">
      <alignment horizontal="left"/>
    </xf>
    <xf numFmtId="0" fontId="14" fillId="2" borderId="0" xfId="3" applyFont="1" applyFill="1" applyBorder="1" applyAlignment="1">
      <alignment horizontal="right"/>
    </xf>
    <xf numFmtId="0" fontId="17" fillId="0" borderId="16" xfId="3" applyFont="1" applyFill="1" applyBorder="1"/>
    <xf numFmtId="0" fontId="0" fillId="2" borderId="14" xfId="0" applyFont="1" applyFill="1" applyBorder="1"/>
    <xf numFmtId="0" fontId="0" fillId="2" borderId="15" xfId="0" applyFont="1" applyFill="1" applyBorder="1" applyAlignment="1">
      <alignment horizontal="left"/>
    </xf>
    <xf numFmtId="0" fontId="0" fillId="2" borderId="15" xfId="0" applyFont="1" applyFill="1" applyBorder="1"/>
    <xf numFmtId="167" fontId="14" fillId="2" borderId="2" xfId="3" applyNumberFormat="1" applyFont="1" applyFill="1" applyBorder="1" applyAlignment="1">
      <alignment horizontal="center" wrapText="1"/>
    </xf>
    <xf numFmtId="44" fontId="0" fillId="0" borderId="15" xfId="1" applyFont="1" applyBorder="1"/>
    <xf numFmtId="0" fontId="0" fillId="0" borderId="14" xfId="0" applyFont="1" applyBorder="1"/>
    <xf numFmtId="10" fontId="0" fillId="0" borderId="0" xfId="0" applyNumberFormat="1" applyFont="1" applyBorder="1"/>
    <xf numFmtId="44" fontId="0" fillId="3" borderId="16" xfId="1" applyFont="1" applyFill="1" applyBorder="1"/>
    <xf numFmtId="44" fontId="0" fillId="4" borderId="11" xfId="1" applyFont="1" applyFill="1" applyBorder="1"/>
    <xf numFmtId="44" fontId="3" fillId="4" borderId="0" xfId="1" applyFont="1" applyFill="1" applyBorder="1"/>
    <xf numFmtId="44" fontId="3" fillId="4" borderId="1" xfId="1" applyFont="1" applyFill="1" applyBorder="1"/>
    <xf numFmtId="44" fontId="0" fillId="4" borderId="17" xfId="1" applyFont="1" applyFill="1" applyBorder="1"/>
    <xf numFmtId="0" fontId="3" fillId="2" borderId="14" xfId="0" applyFont="1" applyFill="1" applyBorder="1" applyAlignment="1">
      <alignment vertical="top"/>
    </xf>
    <xf numFmtId="0" fontId="3" fillId="2" borderId="15" xfId="0" applyFont="1" applyFill="1" applyBorder="1" applyAlignment="1">
      <alignment horizontal="left" vertical="top"/>
    </xf>
    <xf numFmtId="0" fontId="0" fillId="2" borderId="15" xfId="0" applyFont="1" applyFill="1" applyBorder="1" applyAlignment="1">
      <alignment horizontal="left" vertical="top"/>
    </xf>
    <xf numFmtId="167" fontId="14" fillId="2" borderId="2" xfId="3" applyNumberFormat="1" applyFont="1" applyFill="1" applyBorder="1" applyAlignment="1">
      <alignment horizontal="center" vertical="top" wrapText="1"/>
    </xf>
    <xf numFmtId="44" fontId="3" fillId="4" borderId="8" xfId="1" applyFont="1" applyFill="1" applyBorder="1"/>
    <xf numFmtId="0" fontId="0" fillId="2" borderId="2" xfId="0" applyFont="1" applyFill="1" applyBorder="1" applyAlignment="1">
      <alignment horizontal="left"/>
    </xf>
    <xf numFmtId="167" fontId="14" fillId="2" borderId="14" xfId="3" applyNumberFormat="1" applyFont="1" applyFill="1" applyBorder="1" applyAlignment="1">
      <alignment horizontal="center" wrapText="1"/>
    </xf>
    <xf numFmtId="44" fontId="3" fillId="4" borderId="5" xfId="1" applyFont="1" applyFill="1" applyBorder="1"/>
    <xf numFmtId="44" fontId="3" fillId="2" borderId="8" xfId="1" applyFont="1" applyFill="1" applyBorder="1"/>
    <xf numFmtId="44" fontId="3" fillId="2" borderId="1" xfId="1" applyFont="1" applyFill="1" applyBorder="1"/>
    <xf numFmtId="44" fontId="3" fillId="2" borderId="17" xfId="1" applyFont="1" applyFill="1" applyBorder="1"/>
    <xf numFmtId="10" fontId="3" fillId="2" borderId="15" xfId="0" applyNumberFormat="1" applyFont="1" applyFill="1" applyBorder="1"/>
    <xf numFmtId="44" fontId="3" fillId="2" borderId="2" xfId="1" applyFont="1" applyFill="1" applyBorder="1"/>
    <xf numFmtId="10" fontId="0" fillId="2" borderId="15" xfId="0" applyNumberFormat="1" applyFont="1" applyFill="1" applyBorder="1"/>
    <xf numFmtId="44" fontId="0" fillId="2" borderId="2" xfId="1" applyFont="1" applyFill="1" applyBorder="1"/>
    <xf numFmtId="44" fontId="1" fillId="3" borderId="2" xfId="1" applyFont="1" applyFill="1" applyBorder="1"/>
    <xf numFmtId="44" fontId="3" fillId="2" borderId="15" xfId="1" applyFont="1" applyFill="1" applyBorder="1"/>
    <xf numFmtId="44" fontId="0" fillId="0" borderId="13" xfId="1" applyFont="1" applyBorder="1"/>
    <xf numFmtId="44" fontId="1" fillId="4" borderId="13" xfId="1" applyFont="1" applyFill="1" applyBorder="1"/>
    <xf numFmtId="44" fontId="1" fillId="4" borderId="2" xfId="1" applyFont="1" applyFill="1" applyBorder="1"/>
    <xf numFmtId="0" fontId="4" fillId="2" borderId="14" xfId="0" applyFont="1" applyFill="1" applyBorder="1"/>
    <xf numFmtId="0" fontId="16" fillId="2" borderId="16" xfId="0" applyFont="1" applyFill="1" applyBorder="1"/>
    <xf numFmtId="44" fontId="4" fillId="2" borderId="2" xfId="1" applyFont="1" applyFill="1" applyBorder="1"/>
    <xf numFmtId="0" fontId="13" fillId="2" borderId="7" xfId="3" applyFont="1" applyFill="1" applyBorder="1" applyAlignment="1">
      <alignment horizontal="left"/>
    </xf>
    <xf numFmtId="0" fontId="13" fillId="2" borderId="1" xfId="3" applyFont="1" applyFill="1" applyBorder="1" applyAlignment="1">
      <alignment horizontal="right"/>
    </xf>
    <xf numFmtId="0" fontId="13" fillId="2" borderId="14" xfId="0" applyFont="1" applyFill="1" applyBorder="1" applyAlignment="1">
      <alignment horizontal="left"/>
    </xf>
    <xf numFmtId="0" fontId="13" fillId="2" borderId="1" xfId="0" applyFont="1" applyFill="1" applyBorder="1"/>
    <xf numFmtId="0" fontId="13" fillId="2" borderId="1" xfId="0" applyFont="1" applyFill="1" applyBorder="1" applyAlignment="1">
      <alignment horizontal="right"/>
    </xf>
    <xf numFmtId="44" fontId="13" fillId="2" borderId="2" xfId="1" applyFont="1" applyFill="1" applyBorder="1"/>
    <xf numFmtId="0" fontId="4" fillId="2" borderId="15" xfId="0" applyFont="1" applyFill="1" applyBorder="1"/>
    <xf numFmtId="44" fontId="4" fillId="2" borderId="16" xfId="1" applyFont="1" applyFill="1" applyBorder="1"/>
    <xf numFmtId="0" fontId="37" fillId="2" borderId="14" xfId="0" applyFont="1" applyFill="1" applyBorder="1" applyAlignment="1">
      <alignment horizontal="left"/>
    </xf>
    <xf numFmtId="0" fontId="37" fillId="2" borderId="1" xfId="0" applyFont="1" applyFill="1" applyBorder="1"/>
    <xf numFmtId="0" fontId="37" fillId="2" borderId="1" xfId="0" applyFont="1" applyFill="1" applyBorder="1" applyAlignment="1">
      <alignment horizontal="right"/>
    </xf>
    <xf numFmtId="44" fontId="7" fillId="2" borderId="2" xfId="1" applyFont="1" applyFill="1" applyBorder="1"/>
    <xf numFmtId="0" fontId="18" fillId="2" borderId="14" xfId="0" applyFont="1" applyFill="1" applyBorder="1"/>
    <xf numFmtId="0" fontId="23" fillId="2" borderId="15" xfId="0" applyFont="1" applyFill="1" applyBorder="1"/>
    <xf numFmtId="0" fontId="23" fillId="2" borderId="16" xfId="0" applyFont="1" applyFill="1" applyBorder="1"/>
    <xf numFmtId="165" fontId="24" fillId="4" borderId="11" xfId="0" applyNumberFormat="1" applyFont="1" applyFill="1" applyBorder="1"/>
    <xf numFmtId="0" fontId="7" fillId="4" borderId="6" xfId="0" applyFont="1" applyFill="1" applyBorder="1"/>
    <xf numFmtId="0" fontId="7" fillId="4" borderId="6" xfId="0" applyFont="1" applyFill="1" applyBorder="1" applyAlignment="1">
      <alignment horizontal="left"/>
    </xf>
    <xf numFmtId="0" fontId="7" fillId="4" borderId="0" xfId="0" applyFont="1" applyFill="1" applyBorder="1" applyAlignment="1">
      <alignment horizontal="left"/>
    </xf>
    <xf numFmtId="0" fontId="36" fillId="4" borderId="0" xfId="0" applyFont="1" applyFill="1" applyBorder="1" applyAlignment="1">
      <alignment horizontal="left" indent="1"/>
    </xf>
    <xf numFmtId="0" fontId="21" fillId="4" borderId="6" xfId="0" applyFont="1" applyFill="1" applyBorder="1" applyAlignment="1">
      <alignment horizontal="left"/>
    </xf>
    <xf numFmtId="0" fontId="0" fillId="0" borderId="6" xfId="0" applyFont="1" applyBorder="1" applyAlignment="1">
      <alignment horizontal="left"/>
    </xf>
    <xf numFmtId="44" fontId="23" fillId="0" borderId="11" xfId="1" applyFont="1" applyBorder="1"/>
    <xf numFmtId="0" fontId="21" fillId="2" borderId="14" xfId="0" applyFont="1" applyFill="1" applyBorder="1"/>
    <xf numFmtId="0" fontId="28" fillId="4" borderId="6" xfId="0" applyFont="1" applyFill="1" applyBorder="1"/>
    <xf numFmtId="44" fontId="23" fillId="4" borderId="11" xfId="1" applyFont="1" applyFill="1" applyBorder="1"/>
    <xf numFmtId="0" fontId="19" fillId="4" borderId="6" xfId="0" applyFont="1" applyFill="1" applyBorder="1"/>
    <xf numFmtId="0" fontId="24" fillId="4" borderId="6" xfId="0" applyFont="1" applyFill="1" applyBorder="1"/>
    <xf numFmtId="44" fontId="24" fillId="4" borderId="11" xfId="1" applyFont="1" applyFill="1" applyBorder="1" applyAlignment="1">
      <alignment horizontal="center"/>
    </xf>
    <xf numFmtId="0" fontId="23" fillId="4" borderId="11" xfId="0" applyFont="1" applyFill="1" applyBorder="1"/>
    <xf numFmtId="0" fontId="14" fillId="4" borderId="6" xfId="0" applyFont="1" applyFill="1" applyBorder="1"/>
    <xf numFmtId="0" fontId="24" fillId="4" borderId="11" xfId="0" applyFont="1" applyFill="1" applyBorder="1" applyAlignment="1">
      <alignment horizontal="center"/>
    </xf>
    <xf numFmtId="165" fontId="23" fillId="4" borderId="11" xfId="0" applyNumberFormat="1" applyFont="1" applyFill="1" applyBorder="1"/>
    <xf numFmtId="0" fontId="17" fillId="0" borderId="6" xfId="0" applyFont="1" applyFill="1" applyBorder="1"/>
    <xf numFmtId="44" fontId="1" fillId="0" borderId="11" xfId="1" applyFont="1" applyFill="1" applyBorder="1"/>
    <xf numFmtId="166" fontId="0" fillId="3" borderId="2" xfId="1" applyNumberFormat="1" applyFont="1" applyFill="1" applyBorder="1"/>
    <xf numFmtId="0" fontId="35" fillId="4" borderId="6" xfId="0" applyFont="1" applyFill="1" applyBorder="1"/>
    <xf numFmtId="44" fontId="3" fillId="2" borderId="9" xfId="1" applyFont="1" applyFill="1" applyBorder="1"/>
    <xf numFmtId="44" fontId="3" fillId="2" borderId="0" xfId="1" applyFont="1" applyFill="1" applyBorder="1"/>
    <xf numFmtId="0" fontId="3" fillId="2" borderId="10" xfId="0" applyFont="1" applyFill="1" applyBorder="1"/>
    <xf numFmtId="44" fontId="3" fillId="2" borderId="10" xfId="1" applyFont="1" applyFill="1" applyBorder="1"/>
    <xf numFmtId="44" fontId="7" fillId="4" borderId="2" xfId="1" applyFont="1" applyFill="1" applyBorder="1"/>
    <xf numFmtId="44" fontId="0" fillId="4" borderId="3" xfId="1" applyFont="1" applyFill="1" applyBorder="1"/>
    <xf numFmtId="44" fontId="0" fillId="4" borderId="18" xfId="1" applyFont="1" applyFill="1" applyBorder="1"/>
    <xf numFmtId="44" fontId="0" fillId="4" borderId="6" xfId="1" applyFont="1" applyFill="1" applyBorder="1"/>
    <xf numFmtId="44" fontId="7" fillId="4" borderId="6" xfId="1" applyFont="1" applyFill="1" applyBorder="1"/>
    <xf numFmtId="44" fontId="7" fillId="4" borderId="11" xfId="1" applyFont="1" applyFill="1" applyBorder="1"/>
    <xf numFmtId="44" fontId="7" fillId="4" borderId="7" xfId="1" applyFont="1" applyFill="1" applyBorder="1"/>
    <xf numFmtId="44" fontId="7" fillId="4" borderId="17" xfId="1" applyFont="1" applyFill="1" applyBorder="1"/>
    <xf numFmtId="0" fontId="0" fillId="4" borderId="6" xfId="0" applyFont="1" applyFill="1" applyBorder="1" applyAlignment="1">
      <alignment vertical="top" wrapText="1"/>
    </xf>
    <xf numFmtId="0" fontId="0" fillId="4" borderId="0" xfId="0" applyFont="1" applyFill="1" applyBorder="1" applyAlignment="1">
      <alignment vertical="top" wrapText="1"/>
    </xf>
    <xf numFmtId="10" fontId="0" fillId="4" borderId="0" xfId="2" applyNumberFormat="1" applyFont="1" applyFill="1" applyBorder="1" applyAlignment="1">
      <alignment vertical="top"/>
    </xf>
    <xf numFmtId="0" fontId="0" fillId="4" borderId="11" xfId="0" applyFont="1" applyFill="1" applyBorder="1" applyAlignment="1">
      <alignment vertical="top"/>
    </xf>
    <xf numFmtId="10" fontId="0" fillId="4" borderId="0" xfId="2" applyNumberFormat="1" applyFont="1" applyFill="1" applyBorder="1"/>
    <xf numFmtId="0" fontId="0" fillId="4" borderId="0" xfId="0" applyFont="1" applyFill="1" applyBorder="1" applyAlignment="1">
      <alignment horizontal="center"/>
    </xf>
    <xf numFmtId="9" fontId="0" fillId="4" borderId="0" xfId="1" applyNumberFormat="1" applyFont="1" applyFill="1" applyBorder="1"/>
    <xf numFmtId="44" fontId="0" fillId="4" borderId="0" xfId="0" applyNumberFormat="1" applyFont="1" applyFill="1" applyBorder="1"/>
    <xf numFmtId="0" fontId="4" fillId="4" borderId="3" xfId="0" applyFont="1" applyFill="1" applyBorder="1"/>
    <xf numFmtId="0" fontId="10" fillId="4" borderId="4" xfId="0" applyFont="1" applyFill="1" applyBorder="1"/>
    <xf numFmtId="0" fontId="10" fillId="4" borderId="0" xfId="0" applyFont="1" applyFill="1" applyBorder="1"/>
    <xf numFmtId="0" fontId="10" fillId="2" borderId="10" xfId="0" applyFont="1" applyFill="1" applyBorder="1"/>
    <xf numFmtId="44" fontId="10" fillId="2" borderId="10" xfId="1" applyFont="1" applyFill="1" applyBorder="1"/>
    <xf numFmtId="44" fontId="0" fillId="0" borderId="1" xfId="0" applyNumberFormat="1" applyBorder="1"/>
    <xf numFmtId="9" fontId="0" fillId="0" borderId="1" xfId="0" applyNumberFormat="1" applyBorder="1"/>
    <xf numFmtId="0" fontId="0" fillId="2" borderId="9" xfId="0" applyFill="1" applyBorder="1"/>
    <xf numFmtId="0" fontId="0" fillId="2" borderId="0" xfId="0" applyFill="1" applyBorder="1"/>
    <xf numFmtId="0" fontId="0" fillId="2" borderId="10" xfId="0" applyFill="1" applyBorder="1"/>
    <xf numFmtId="0" fontId="4" fillId="4" borderId="14" xfId="0" applyFont="1" applyFill="1" applyBorder="1"/>
    <xf numFmtId="0" fontId="4" fillId="4" borderId="15" xfId="0" applyFont="1" applyFill="1" applyBorder="1"/>
    <xf numFmtId="44" fontId="4" fillId="4" borderId="15" xfId="1" applyFont="1" applyFill="1" applyBorder="1"/>
    <xf numFmtId="0" fontId="4" fillId="2" borderId="28" xfId="0" applyFont="1" applyFill="1" applyBorder="1"/>
    <xf numFmtId="44" fontId="4" fillId="2" borderId="28" xfId="1" applyFont="1" applyFill="1" applyBorder="1"/>
    <xf numFmtId="0" fontId="0" fillId="4" borderId="11" xfId="0" applyFill="1" applyBorder="1"/>
    <xf numFmtId="0" fontId="13" fillId="2" borderId="35" xfId="0" applyFont="1" applyFill="1" applyBorder="1" applyAlignment="1">
      <alignment horizontal="center"/>
    </xf>
    <xf numFmtId="0" fontId="13" fillId="2" borderId="35" xfId="0" applyFont="1" applyFill="1" applyBorder="1" applyAlignment="1">
      <alignment horizontal="center" wrapText="1"/>
    </xf>
    <xf numFmtId="0" fontId="0" fillId="4" borderId="36" xfId="0" applyFill="1" applyBorder="1"/>
    <xf numFmtId="0" fontId="12" fillId="2" borderId="35" xfId="0" applyFont="1" applyFill="1" applyBorder="1"/>
    <xf numFmtId="10" fontId="14" fillId="2" borderId="35" xfId="0" applyNumberFormat="1" applyFont="1" applyFill="1" applyBorder="1" applyAlignment="1">
      <alignment horizontal="right" wrapText="1"/>
    </xf>
    <xf numFmtId="44" fontId="3" fillId="4" borderId="36" xfId="1" applyFont="1" applyFill="1" applyBorder="1"/>
    <xf numFmtId="44" fontId="0" fillId="4" borderId="36" xfId="1" applyFont="1" applyFill="1" applyBorder="1"/>
    <xf numFmtId="44" fontId="1" fillId="2" borderId="38" xfId="1" applyFont="1" applyFill="1" applyBorder="1"/>
    <xf numFmtId="44" fontId="3" fillId="2" borderId="38" xfId="1" applyFont="1" applyFill="1" applyBorder="1"/>
    <xf numFmtId="44" fontId="1" fillId="2" borderId="36" xfId="1" applyFont="1" applyFill="1" applyBorder="1"/>
    <xf numFmtId="44" fontId="3" fillId="2" borderId="36" xfId="1" applyFont="1" applyFill="1" applyBorder="1"/>
    <xf numFmtId="44" fontId="1" fillId="2" borderId="39" xfId="1" applyFont="1" applyFill="1" applyBorder="1"/>
    <xf numFmtId="44" fontId="3" fillId="2" borderId="39" xfId="1" applyFont="1" applyFill="1" applyBorder="1"/>
    <xf numFmtId="44" fontId="1" fillId="4" borderId="36" xfId="1" applyFont="1" applyFill="1" applyBorder="1"/>
    <xf numFmtId="44" fontId="3" fillId="3" borderId="31" xfId="1" applyFont="1" applyFill="1" applyBorder="1"/>
    <xf numFmtId="44" fontId="3" fillId="3" borderId="35" xfId="1" applyFont="1" applyFill="1" applyBorder="1"/>
    <xf numFmtId="44" fontId="0" fillId="4" borderId="31" xfId="1" applyFont="1" applyFill="1" applyBorder="1"/>
    <xf numFmtId="44" fontId="11" fillId="2" borderId="39" xfId="1" applyFont="1" applyFill="1" applyBorder="1"/>
    <xf numFmtId="44" fontId="13" fillId="2" borderId="39" xfId="1" applyFont="1" applyFill="1" applyBorder="1"/>
    <xf numFmtId="44" fontId="4" fillId="4" borderId="35" xfId="1" applyFont="1" applyFill="1" applyBorder="1"/>
    <xf numFmtId="0" fontId="0" fillId="2" borderId="38" xfId="0" applyFill="1" applyBorder="1"/>
    <xf numFmtId="0" fontId="0" fillId="2" borderId="36" xfId="0" applyFill="1" applyBorder="1"/>
    <xf numFmtId="0" fontId="0" fillId="2" borderId="39" xfId="0" applyFill="1" applyBorder="1"/>
    <xf numFmtId="0" fontId="0" fillId="0" borderId="31" xfId="0" applyBorder="1"/>
    <xf numFmtId="44" fontId="4" fillId="0" borderId="31" xfId="0" applyNumberFormat="1" applyFont="1" applyBorder="1"/>
    <xf numFmtId="0" fontId="0" fillId="0" borderId="36" xfId="0" applyBorder="1"/>
    <xf numFmtId="44" fontId="4" fillId="2" borderId="23" xfId="1" applyFont="1" applyFill="1" applyBorder="1"/>
    <xf numFmtId="44" fontId="0" fillId="2" borderId="39" xfId="0" applyNumberFormat="1" applyFill="1" applyBorder="1"/>
    <xf numFmtId="44" fontId="4" fillId="2" borderId="39" xfId="0" applyNumberFormat="1" applyFont="1" applyFill="1" applyBorder="1"/>
    <xf numFmtId="0" fontId="17" fillId="4" borderId="11" xfId="3" applyFont="1" applyFill="1" applyBorder="1"/>
    <xf numFmtId="10" fontId="0" fillId="3" borderId="2" xfId="2" applyNumberFormat="1" applyFont="1" applyFill="1" applyBorder="1" applyAlignment="1">
      <alignment horizontal="center"/>
    </xf>
    <xf numFmtId="0" fontId="17" fillId="4" borderId="16" xfId="3" applyFont="1" applyFill="1" applyBorder="1"/>
    <xf numFmtId="10" fontId="0" fillId="4" borderId="2" xfId="2" applyNumberFormat="1" applyFont="1" applyFill="1" applyBorder="1"/>
    <xf numFmtId="0" fontId="0" fillId="4" borderId="2" xfId="0" applyFill="1" applyBorder="1" applyAlignment="1">
      <alignment horizontal="left"/>
    </xf>
    <xf numFmtId="10" fontId="0" fillId="4" borderId="2" xfId="2" applyNumberFormat="1" applyFont="1" applyFill="1" applyBorder="1" applyAlignment="1">
      <alignment horizontal="center"/>
    </xf>
    <xf numFmtId="0" fontId="0" fillId="3" borderId="2" xfId="0" applyFont="1" applyFill="1" applyBorder="1" applyAlignment="1">
      <alignment horizontal="left"/>
    </xf>
    <xf numFmtId="0" fontId="23" fillId="4" borderId="4" xfId="0" applyFont="1" applyFill="1" applyBorder="1"/>
    <xf numFmtId="167" fontId="7" fillId="2" borderId="13" xfId="3" applyNumberFormat="1" applyFont="1" applyFill="1" applyBorder="1" applyAlignment="1">
      <alignment horizontal="center" wrapText="1"/>
    </xf>
    <xf numFmtId="167" fontId="7" fillId="2" borderId="8" xfId="3" applyNumberFormat="1" applyFont="1" applyFill="1" applyBorder="1" applyAlignment="1">
      <alignment horizontal="center" wrapText="1"/>
    </xf>
    <xf numFmtId="0" fontId="3" fillId="4" borderId="27" xfId="0" applyFont="1" applyFill="1" applyBorder="1"/>
    <xf numFmtId="44" fontId="0" fillId="0" borderId="34" xfId="1" applyFont="1" applyFill="1" applyBorder="1"/>
    <xf numFmtId="44" fontId="7" fillId="0" borderId="34" xfId="1" applyFont="1" applyFill="1" applyBorder="1"/>
    <xf numFmtId="44" fontId="0" fillId="4" borderId="34" xfId="1" applyFont="1" applyFill="1" applyBorder="1"/>
    <xf numFmtId="44" fontId="7" fillId="3" borderId="2" xfId="1" applyFont="1" applyFill="1" applyBorder="1"/>
    <xf numFmtId="44" fontId="7" fillId="2" borderId="0" xfId="1" applyFont="1" applyFill="1" applyBorder="1"/>
    <xf numFmtId="44" fontId="7" fillId="2" borderId="11" xfId="1" applyFont="1" applyFill="1" applyBorder="1"/>
    <xf numFmtId="0" fontId="0" fillId="4" borderId="6" xfId="0" applyFill="1" applyBorder="1"/>
    <xf numFmtId="0" fontId="0" fillId="0" borderId="7" xfId="0" applyBorder="1"/>
    <xf numFmtId="0" fontId="0" fillId="0" borderId="17" xfId="0" applyBorder="1"/>
    <xf numFmtId="0" fontId="25" fillId="4" borderId="40" xfId="0" applyFont="1" applyFill="1" applyBorder="1"/>
    <xf numFmtId="0" fontId="3" fillId="0" borderId="32" xfId="0" applyFont="1" applyBorder="1"/>
    <xf numFmtId="0" fontId="26" fillId="4" borderId="26" xfId="0" applyFont="1" applyFill="1" applyBorder="1"/>
    <xf numFmtId="0" fontId="0" fillId="4" borderId="41" xfId="0" applyFont="1" applyFill="1" applyBorder="1"/>
    <xf numFmtId="0" fontId="25" fillId="4" borderId="6" xfId="0" applyFont="1" applyFill="1" applyBorder="1"/>
    <xf numFmtId="0" fontId="22" fillId="4" borderId="11" xfId="0" applyFont="1" applyFill="1" applyBorder="1"/>
    <xf numFmtId="0" fontId="6" fillId="4" borderId="0" xfId="0" applyFont="1" applyFill="1" applyBorder="1"/>
    <xf numFmtId="44" fontId="22" fillId="4" borderId="11" xfId="1" applyFont="1" applyFill="1" applyBorder="1" applyAlignment="1">
      <alignment horizontal="left"/>
    </xf>
    <xf numFmtId="165" fontId="22" fillId="4" borderId="11" xfId="0" applyNumberFormat="1" applyFont="1" applyFill="1" applyBorder="1"/>
    <xf numFmtId="0" fontId="29" fillId="4" borderId="0" xfId="0" applyFont="1" applyFill="1" applyBorder="1"/>
    <xf numFmtId="0" fontId="29" fillId="4" borderId="11" xfId="0" applyFont="1" applyFill="1" applyBorder="1"/>
    <xf numFmtId="165" fontId="29" fillId="4" borderId="11" xfId="0" applyNumberFormat="1" applyFont="1" applyFill="1" applyBorder="1"/>
    <xf numFmtId="0" fontId="20" fillId="4" borderId="11" xfId="0" applyFont="1" applyFill="1" applyBorder="1"/>
    <xf numFmtId="44" fontId="0" fillId="4" borderId="11" xfId="0" applyNumberFormat="1" applyFont="1" applyFill="1" applyBorder="1"/>
    <xf numFmtId="165" fontId="0" fillId="4" borderId="0" xfId="0" applyNumberFormat="1" applyFont="1" applyFill="1" applyBorder="1"/>
    <xf numFmtId="0" fontId="18" fillId="4" borderId="6" xfId="0" applyFont="1" applyFill="1" applyBorder="1"/>
    <xf numFmtId="0" fontId="8" fillId="4" borderId="6" xfId="0" applyFont="1" applyFill="1" applyBorder="1"/>
    <xf numFmtId="0" fontId="8" fillId="4" borderId="0" xfId="0" applyFont="1" applyFill="1" applyBorder="1"/>
    <xf numFmtId="0" fontId="13" fillId="2" borderId="42" xfId="0" applyFont="1" applyFill="1" applyBorder="1" applyAlignment="1">
      <alignment horizontal="center"/>
    </xf>
    <xf numFmtId="0" fontId="0" fillId="4" borderId="43" xfId="0" applyFill="1" applyBorder="1"/>
    <xf numFmtId="10" fontId="14" fillId="2" borderId="42" xfId="0" applyNumberFormat="1" applyFont="1" applyFill="1" applyBorder="1" applyAlignment="1">
      <alignment horizontal="right" wrapText="1"/>
    </xf>
    <xf numFmtId="0" fontId="3" fillId="4" borderId="6" xfId="0" applyFont="1" applyFill="1" applyBorder="1"/>
    <xf numFmtId="44" fontId="0" fillId="4" borderId="43" xfId="1" applyFont="1" applyFill="1" applyBorder="1"/>
    <xf numFmtId="0" fontId="3" fillId="2" borderId="46" xfId="0" applyFont="1" applyFill="1" applyBorder="1"/>
    <xf numFmtId="44" fontId="0" fillId="2" borderId="47" xfId="1" applyFont="1" applyFill="1" applyBorder="1"/>
    <xf numFmtId="44" fontId="0" fillId="2" borderId="43" xfId="1" applyFont="1" applyFill="1" applyBorder="1"/>
    <xf numFmtId="44" fontId="0" fillId="2" borderId="48" xfId="1" applyFont="1" applyFill="1" applyBorder="1"/>
    <xf numFmtId="44" fontId="0" fillId="0" borderId="49" xfId="1" applyFont="1" applyBorder="1"/>
    <xf numFmtId="44" fontId="0" fillId="0" borderId="50" xfId="1" applyFont="1" applyBorder="1"/>
    <xf numFmtId="0" fontId="13" fillId="2" borderId="20" xfId="0" applyFont="1" applyFill="1" applyBorder="1"/>
    <xf numFmtId="44" fontId="11" fillId="2" borderId="48" xfId="1" applyFont="1" applyFill="1" applyBorder="1"/>
    <xf numFmtId="44" fontId="4" fillId="4" borderId="42" xfId="1" applyFont="1" applyFill="1" applyBorder="1"/>
    <xf numFmtId="0" fontId="0" fillId="2" borderId="46" xfId="0" applyFill="1" applyBorder="1"/>
    <xf numFmtId="0" fontId="0" fillId="2" borderId="47" xfId="0" applyFill="1" applyBorder="1"/>
    <xf numFmtId="0" fontId="0" fillId="2" borderId="6" xfId="0" applyFill="1" applyBorder="1"/>
    <xf numFmtId="0" fontId="0" fillId="2" borderId="43" xfId="0" applyFill="1" applyBorder="1"/>
    <xf numFmtId="0" fontId="0" fillId="2" borderId="20" xfId="0" applyFill="1" applyBorder="1"/>
    <xf numFmtId="0" fontId="0" fillId="2" borderId="48" xfId="0" applyFill="1" applyBorder="1"/>
    <xf numFmtId="0" fontId="0" fillId="0" borderId="6" xfId="0" applyBorder="1"/>
    <xf numFmtId="0" fontId="0" fillId="0" borderId="0" xfId="0" applyBorder="1"/>
    <xf numFmtId="0" fontId="0" fillId="0" borderId="43" xfId="0" applyBorder="1"/>
    <xf numFmtId="0" fontId="4" fillId="2" borderId="26" xfId="0" applyFont="1" applyFill="1" applyBorder="1"/>
    <xf numFmtId="44" fontId="4" fillId="2" borderId="51" xfId="1" applyFont="1" applyFill="1" applyBorder="1"/>
    <xf numFmtId="0" fontId="4" fillId="2" borderId="20" xfId="0" applyFont="1" applyFill="1" applyBorder="1"/>
    <xf numFmtId="44" fontId="0" fillId="2" borderId="52" xfId="1" applyFont="1" applyFill="1" applyBorder="1"/>
    <xf numFmtId="0" fontId="0" fillId="4" borderId="7" xfId="0" applyFill="1" applyBorder="1"/>
    <xf numFmtId="10" fontId="0" fillId="4" borderId="1" xfId="2" applyNumberFormat="1" applyFont="1" applyFill="1" applyBorder="1"/>
    <xf numFmtId="0" fontId="0" fillId="4" borderId="1" xfId="0" applyFill="1" applyBorder="1"/>
    <xf numFmtId="0" fontId="0" fillId="4" borderId="17" xfId="0" applyFill="1" applyBorder="1"/>
    <xf numFmtId="0" fontId="0" fillId="4" borderId="3" xfId="0" applyFont="1" applyFill="1" applyBorder="1" applyAlignment="1">
      <alignment horizontal="left"/>
    </xf>
    <xf numFmtId="0" fontId="0" fillId="3" borderId="15" xfId="0" applyFont="1" applyFill="1" applyBorder="1"/>
    <xf numFmtId="166" fontId="0" fillId="4" borderId="16" xfId="1" applyNumberFormat="1" applyFont="1" applyFill="1" applyBorder="1"/>
    <xf numFmtId="166" fontId="0" fillId="4" borderId="12" xfId="1" applyNumberFormat="1" applyFont="1" applyFill="1" applyBorder="1"/>
    <xf numFmtId="166" fontId="0" fillId="3" borderId="14" xfId="1" applyNumberFormat="1" applyFont="1" applyFill="1" applyBorder="1"/>
    <xf numFmtId="166" fontId="0" fillId="3" borderId="16" xfId="1" applyNumberFormat="1" applyFont="1" applyFill="1" applyBorder="1"/>
    <xf numFmtId="0" fontId="0" fillId="3" borderId="21" xfId="0" applyFont="1" applyFill="1" applyBorder="1"/>
    <xf numFmtId="166" fontId="0" fillId="3" borderId="22" xfId="1" applyNumberFormat="1" applyFont="1" applyFill="1" applyBorder="1"/>
    <xf numFmtId="166" fontId="0" fillId="3" borderId="12" xfId="1" applyNumberFormat="1" applyFont="1" applyFill="1" applyBorder="1"/>
    <xf numFmtId="166" fontId="0" fillId="3" borderId="54" xfId="1" applyNumberFormat="1" applyFont="1" applyFill="1" applyBorder="1"/>
    <xf numFmtId="0" fontId="39" fillId="3" borderId="14" xfId="0" applyFont="1" applyFill="1" applyBorder="1"/>
    <xf numFmtId="0" fontId="39" fillId="3" borderId="22" xfId="0" applyFont="1" applyFill="1" applyBorder="1"/>
    <xf numFmtId="0" fontId="39" fillId="3" borderId="3" xfId="0" applyFont="1" applyFill="1" applyBorder="1"/>
    <xf numFmtId="0" fontId="0" fillId="3" borderId="4" xfId="0" applyFont="1" applyFill="1" applyBorder="1"/>
    <xf numFmtId="166" fontId="0" fillId="3" borderId="3" xfId="1" applyNumberFormat="1" applyFont="1" applyFill="1" applyBorder="1"/>
    <xf numFmtId="166" fontId="0" fillId="3" borderId="13" xfId="1" applyNumberFormat="1" applyFont="1" applyFill="1" applyBorder="1"/>
    <xf numFmtId="166" fontId="0" fillId="3" borderId="18" xfId="1" applyNumberFormat="1" applyFont="1" applyFill="1" applyBorder="1"/>
    <xf numFmtId="0" fontId="0" fillId="2" borderId="16" xfId="0" applyFont="1" applyFill="1" applyBorder="1"/>
    <xf numFmtId="0" fontId="25" fillId="2" borderId="7" xfId="0" applyFont="1" applyFill="1" applyBorder="1"/>
    <xf numFmtId="0" fontId="0" fillId="2" borderId="1" xfId="0" applyFont="1" applyFill="1" applyBorder="1" applyAlignment="1">
      <alignment horizontal="center" wrapText="1"/>
    </xf>
    <xf numFmtId="0" fontId="0" fillId="2" borderId="17" xfId="0" applyFont="1" applyFill="1" applyBorder="1" applyAlignment="1">
      <alignment horizontal="center" wrapText="1"/>
    </xf>
    <xf numFmtId="0" fontId="25" fillId="2" borderId="56" xfId="0" applyFont="1" applyFill="1" applyBorder="1"/>
    <xf numFmtId="0" fontId="0" fillId="2" borderId="57" xfId="0" applyFont="1" applyFill="1" applyBorder="1"/>
    <xf numFmtId="166" fontId="3" fillId="2" borderId="56" xfId="1" applyNumberFormat="1" applyFont="1" applyFill="1" applyBorder="1"/>
    <xf numFmtId="166" fontId="3" fillId="2" borderId="55" xfId="1" applyNumberFormat="1" applyFont="1" applyFill="1" applyBorder="1"/>
    <xf numFmtId="0" fontId="0" fillId="2" borderId="32" xfId="0" applyFont="1" applyFill="1" applyBorder="1" applyAlignment="1">
      <alignment horizontal="center" wrapText="1"/>
    </xf>
    <xf numFmtId="0" fontId="0" fillId="3" borderId="3" xfId="0" applyFont="1" applyFill="1" applyBorder="1"/>
    <xf numFmtId="0" fontId="0" fillId="3" borderId="18" xfId="0" applyFont="1" applyFill="1" applyBorder="1"/>
    <xf numFmtId="0" fontId="0" fillId="2" borderId="20" xfId="0" applyFont="1" applyFill="1" applyBorder="1" applyAlignment="1">
      <alignment horizontal="center" wrapText="1"/>
    </xf>
    <xf numFmtId="0" fontId="0" fillId="2" borderId="19" xfId="0" applyFont="1" applyFill="1" applyBorder="1" applyAlignment="1">
      <alignment horizontal="center" wrapText="1"/>
    </xf>
    <xf numFmtId="0" fontId="0" fillId="2" borderId="58" xfId="0" applyFont="1" applyFill="1" applyBorder="1" applyAlignment="1">
      <alignment horizontal="center" wrapText="1"/>
    </xf>
    <xf numFmtId="0" fontId="25" fillId="2" borderId="26" xfId="0" applyFont="1" applyFill="1" applyBorder="1"/>
    <xf numFmtId="166" fontId="3" fillId="2" borderId="26" xfId="1" applyNumberFormat="1" applyFont="1" applyFill="1" applyBorder="1"/>
    <xf numFmtId="0" fontId="0" fillId="5" borderId="0" xfId="0" applyFill="1" applyBorder="1"/>
    <xf numFmtId="0" fontId="0" fillId="4" borderId="17" xfId="0" applyFont="1" applyFill="1" applyBorder="1"/>
    <xf numFmtId="0" fontId="25" fillId="2" borderId="14" xfId="0" applyFont="1" applyFill="1" applyBorder="1"/>
    <xf numFmtId="166" fontId="3" fillId="2" borderId="25" xfId="1" applyNumberFormat="1" applyFont="1" applyFill="1" applyBorder="1"/>
    <xf numFmtId="0" fontId="4" fillId="5" borderId="6" xfId="0" applyFont="1" applyFill="1" applyBorder="1"/>
    <xf numFmtId="0" fontId="10" fillId="5" borderId="0" xfId="0" applyFont="1" applyFill="1" applyBorder="1"/>
    <xf numFmtId="0" fontId="3" fillId="5" borderId="0" xfId="0" applyFont="1" applyFill="1" applyBorder="1"/>
    <xf numFmtId="44" fontId="3" fillId="5" borderId="0" xfId="1" applyFont="1" applyFill="1" applyBorder="1"/>
    <xf numFmtId="0" fontId="9" fillId="0" borderId="0" xfId="0" applyFont="1" applyAlignment="1">
      <alignment horizontal="left"/>
    </xf>
    <xf numFmtId="0" fontId="41" fillId="0" borderId="0" xfId="3" applyFont="1" applyFill="1"/>
    <xf numFmtId="0" fontId="34" fillId="2" borderId="26" xfId="0" applyFont="1" applyFill="1" applyBorder="1"/>
    <xf numFmtId="44" fontId="34" fillId="2" borderId="23" xfId="1" applyFont="1" applyFill="1" applyBorder="1"/>
    <xf numFmtId="0" fontId="34" fillId="2" borderId="28" xfId="0" applyFont="1" applyFill="1" applyBorder="1"/>
    <xf numFmtId="44" fontId="34" fillId="2" borderId="28" xfId="1" applyFont="1" applyFill="1" applyBorder="1"/>
    <xf numFmtId="44" fontId="34" fillId="2" borderId="51" xfId="1" applyFont="1" applyFill="1" applyBorder="1"/>
    <xf numFmtId="44" fontId="7" fillId="2" borderId="8" xfId="1" applyFont="1" applyFill="1" applyBorder="1"/>
    <xf numFmtId="44" fontId="13" fillId="6" borderId="23" xfId="1" applyFont="1" applyFill="1" applyBorder="1"/>
    <xf numFmtId="0" fontId="7" fillId="4" borderId="6" xfId="3" applyFont="1" applyFill="1" applyBorder="1"/>
    <xf numFmtId="0" fontId="7" fillId="4" borderId="0" xfId="3" applyFont="1" applyFill="1" applyBorder="1"/>
    <xf numFmtId="0" fontId="7" fillId="4" borderId="14" xfId="3" applyFont="1" applyFill="1" applyBorder="1"/>
    <xf numFmtId="0" fontId="7" fillId="4" borderId="15" xfId="3" applyFont="1" applyFill="1" applyBorder="1"/>
    <xf numFmtId="10" fontId="7" fillId="4" borderId="2" xfId="1" applyNumberFormat="1" applyFont="1" applyFill="1" applyBorder="1"/>
    <xf numFmtId="0" fontId="3" fillId="2" borderId="2" xfId="0" applyFont="1" applyFill="1" applyBorder="1" applyAlignment="1">
      <alignment horizontal="right"/>
    </xf>
    <xf numFmtId="3" fontId="0" fillId="3" borderId="2" xfId="0" applyNumberFormat="1" applyFont="1" applyFill="1" applyBorder="1"/>
    <xf numFmtId="0" fontId="25" fillId="4" borderId="20" xfId="0" applyFont="1" applyFill="1" applyBorder="1"/>
    <xf numFmtId="0" fontId="3" fillId="4" borderId="10" xfId="0" applyFont="1" applyFill="1" applyBorder="1"/>
    <xf numFmtId="0" fontId="3" fillId="0" borderId="58" xfId="0" applyFont="1" applyBorder="1"/>
    <xf numFmtId="0" fontId="25" fillId="4" borderId="4" xfId="0" applyFont="1" applyFill="1" applyBorder="1"/>
    <xf numFmtId="3" fontId="0" fillId="4" borderId="4" xfId="0" applyNumberFormat="1" applyFont="1" applyFill="1" applyBorder="1"/>
    <xf numFmtId="0" fontId="39" fillId="4" borderId="14" xfId="0" applyFont="1" applyFill="1" applyBorder="1"/>
    <xf numFmtId="3" fontId="0" fillId="4" borderId="13" xfId="0" applyNumberFormat="1" applyFont="1" applyFill="1" applyBorder="1"/>
    <xf numFmtId="0" fontId="0" fillId="7" borderId="2" xfId="0" applyFill="1" applyBorder="1"/>
    <xf numFmtId="166" fontId="0" fillId="0" borderId="2" xfId="1" applyNumberFormat="1" applyFont="1" applyFill="1" applyBorder="1"/>
    <xf numFmtId="167" fontId="7" fillId="3" borderId="14" xfId="3" applyNumberFormat="1" applyFont="1" applyFill="1" applyBorder="1"/>
    <xf numFmtId="167" fontId="7" fillId="3" borderId="16" xfId="3" applyNumberFormat="1" applyFont="1" applyFill="1" applyBorder="1"/>
    <xf numFmtId="0" fontId="0" fillId="3" borderId="14" xfId="0" applyFont="1" applyFill="1" applyBorder="1" applyAlignment="1">
      <alignment vertical="center"/>
    </xf>
    <xf numFmtId="0" fontId="0" fillId="3" borderId="14" xfId="0" applyFont="1" applyFill="1" applyBorder="1" applyAlignment="1">
      <alignment vertical="center" wrapText="1"/>
    </xf>
    <xf numFmtId="167" fontId="38" fillId="3" borderId="16" xfId="3" applyNumberFormat="1" applyFont="1" applyFill="1" applyBorder="1"/>
    <xf numFmtId="10" fontId="14" fillId="4" borderId="24" xfId="2" applyNumberFormat="1" applyFont="1" applyFill="1" applyBorder="1" applyAlignment="1">
      <alignment horizontal="center"/>
    </xf>
    <xf numFmtId="49" fontId="14" fillId="0" borderId="32" xfId="3" applyNumberFormat="1" applyFont="1" applyFill="1" applyBorder="1" applyAlignment="1">
      <alignment horizontal="center"/>
    </xf>
    <xf numFmtId="49" fontId="14" fillId="4" borderId="32" xfId="3" applyNumberFormat="1" applyFont="1" applyFill="1" applyBorder="1" applyAlignment="1">
      <alignment horizontal="center"/>
    </xf>
    <xf numFmtId="0" fontId="7" fillId="4" borderId="40" xfId="3" applyFont="1" applyFill="1" applyBorder="1"/>
    <xf numFmtId="0" fontId="7" fillId="3" borderId="14" xfId="0" applyFont="1" applyFill="1" applyBorder="1" applyAlignment="1">
      <alignment vertical="center"/>
    </xf>
    <xf numFmtId="0" fontId="7" fillId="3" borderId="14" xfId="0" applyFont="1" applyFill="1" applyBorder="1" applyAlignment="1">
      <alignment vertical="center" wrapText="1"/>
    </xf>
    <xf numFmtId="49" fontId="0" fillId="3" borderId="14" xfId="0" applyNumberFormat="1" applyFont="1" applyFill="1" applyBorder="1"/>
    <xf numFmtId="14" fontId="0" fillId="3" borderId="15" xfId="0" applyNumberFormat="1" applyFont="1" applyFill="1" applyBorder="1"/>
    <xf numFmtId="44" fontId="0" fillId="4" borderId="2" xfId="1" applyFont="1" applyFill="1" applyBorder="1" applyAlignment="1">
      <alignment horizontal="right"/>
    </xf>
    <xf numFmtId="44" fontId="1" fillId="0" borderId="2" xfId="1" applyFont="1" applyBorder="1"/>
    <xf numFmtId="10" fontId="23" fillId="4" borderId="2" xfId="2" applyNumberFormat="1" applyFont="1" applyFill="1" applyBorder="1"/>
    <xf numFmtId="0" fontId="0" fillId="3" borderId="8" xfId="0" quotePrefix="1" applyNumberFormat="1" applyFont="1" applyFill="1" applyBorder="1" applyAlignment="1"/>
    <xf numFmtId="0" fontId="0" fillId="3" borderId="2" xfId="0" quotePrefix="1" applyNumberFormat="1" applyFont="1" applyFill="1" applyBorder="1" applyAlignment="1"/>
    <xf numFmtId="0" fontId="26" fillId="3" borderId="2" xfId="0" applyNumberFormat="1" applyFont="1" applyFill="1" applyBorder="1"/>
    <xf numFmtId="0" fontId="26" fillId="3" borderId="24" xfId="0" applyNumberFormat="1" applyFont="1" applyFill="1" applyBorder="1"/>
    <xf numFmtId="0" fontId="14" fillId="2" borderId="14" xfId="0" applyFont="1" applyFill="1" applyBorder="1"/>
    <xf numFmtId="0" fontId="0" fillId="3" borderId="8" xfId="0" applyNumberFormat="1" applyFont="1" applyFill="1" applyBorder="1"/>
    <xf numFmtId="0" fontId="0" fillId="3" borderId="2" xfId="0" applyNumberFormat="1" applyFont="1" applyFill="1" applyBorder="1"/>
    <xf numFmtId="0" fontId="0" fillId="3" borderId="24" xfId="0" applyNumberFormat="1" applyFont="1" applyFill="1" applyBorder="1"/>
    <xf numFmtId="0" fontId="0" fillId="3" borderId="8" xfId="0" applyNumberFormat="1" applyFont="1" applyFill="1" applyBorder="1" applyAlignment="1"/>
    <xf numFmtId="0" fontId="0" fillId="3" borderId="2" xfId="0" applyNumberFormat="1" applyFont="1" applyFill="1" applyBorder="1" applyAlignment="1"/>
    <xf numFmtId="0" fontId="0" fillId="3" borderId="8" xfId="0" quotePrefix="1" applyNumberFormat="1" applyFont="1" applyFill="1" applyBorder="1"/>
    <xf numFmtId="0" fontId="0" fillId="3" borderId="2" xfId="0" quotePrefix="1" applyNumberFormat="1" applyFont="1" applyFill="1" applyBorder="1"/>
    <xf numFmtId="0" fontId="3" fillId="7" borderId="2" xfId="0" applyFont="1" applyFill="1" applyBorder="1" applyAlignment="1">
      <alignment wrapText="1"/>
    </xf>
    <xf numFmtId="10" fontId="1" fillId="4" borderId="2" xfId="0" applyNumberFormat="1" applyFont="1" applyFill="1" applyBorder="1"/>
    <xf numFmtId="0" fontId="42" fillId="4" borderId="6" xfId="0" applyFont="1" applyFill="1" applyBorder="1"/>
    <xf numFmtId="0" fontId="7" fillId="4" borderId="15" xfId="0" applyFont="1" applyFill="1" applyBorder="1"/>
    <xf numFmtId="44" fontId="13" fillId="2" borderId="35" xfId="1" applyFont="1" applyFill="1" applyBorder="1" applyAlignment="1">
      <alignment horizontal="right" wrapText="1"/>
    </xf>
    <xf numFmtId="0" fontId="3" fillId="4" borderId="11" xfId="0" applyFont="1" applyFill="1" applyBorder="1" applyAlignment="1">
      <alignment horizontal="right"/>
    </xf>
    <xf numFmtId="0" fontId="14" fillId="4" borderId="40" xfId="3" applyFont="1" applyFill="1" applyBorder="1"/>
    <xf numFmtId="0" fontId="14" fillId="4" borderId="20" xfId="3" applyFont="1" applyFill="1" applyBorder="1"/>
    <xf numFmtId="49" fontId="14" fillId="4" borderId="58" xfId="3" applyNumberFormat="1" applyFont="1" applyFill="1" applyBorder="1" applyAlignment="1">
      <alignment horizontal="center"/>
    </xf>
    <xf numFmtId="0" fontId="17" fillId="4" borderId="10" xfId="3" applyFont="1" applyFill="1" applyBorder="1"/>
    <xf numFmtId="10" fontId="14" fillId="4" borderId="19" xfId="2" applyNumberFormat="1" applyFont="1" applyFill="1" applyBorder="1" applyAlignment="1">
      <alignment horizontal="center"/>
    </xf>
    <xf numFmtId="167" fontId="7" fillId="3" borderId="40" xfId="3" applyNumberFormat="1" applyFont="1" applyFill="1" applyBorder="1"/>
    <xf numFmtId="167" fontId="7" fillId="3" borderId="32" xfId="3" applyNumberFormat="1" applyFont="1" applyFill="1" applyBorder="1"/>
    <xf numFmtId="44" fontId="7" fillId="3" borderId="24" xfId="1" applyFont="1" applyFill="1" applyBorder="1"/>
    <xf numFmtId="44" fontId="7" fillId="4" borderId="24" xfId="1" applyFont="1" applyFill="1" applyBorder="1"/>
    <xf numFmtId="0" fontId="3" fillId="2" borderId="15" xfId="0" applyFont="1" applyFill="1" applyBorder="1"/>
    <xf numFmtId="170" fontId="3" fillId="2" borderId="2" xfId="1" applyNumberFormat="1" applyFont="1" applyFill="1" applyBorder="1"/>
    <xf numFmtId="0" fontId="34" fillId="4" borderId="4" xfId="0" applyFont="1" applyFill="1" applyBorder="1"/>
    <xf numFmtId="0" fontId="35" fillId="4" borderId="1" xfId="0" applyFont="1" applyFill="1" applyBorder="1"/>
    <xf numFmtId="0" fontId="0" fillId="4" borderId="15" xfId="0" applyFont="1" applyFill="1" applyBorder="1" applyAlignment="1">
      <alignment horizontal="left"/>
    </xf>
    <xf numFmtId="0" fontId="3" fillId="2" borderId="15" xfId="0" applyFont="1" applyFill="1" applyBorder="1" applyAlignment="1">
      <alignment vertical="top"/>
    </xf>
    <xf numFmtId="49" fontId="0" fillId="3" borderId="15" xfId="0" applyNumberFormat="1" applyFont="1" applyFill="1" applyBorder="1"/>
    <xf numFmtId="0" fontId="7" fillId="3" borderId="2" xfId="0" applyFont="1" applyFill="1" applyBorder="1" applyAlignment="1">
      <alignment horizontal="left"/>
    </xf>
    <xf numFmtId="0" fontId="7" fillId="4" borderId="0" xfId="0" applyFont="1" applyFill="1" applyBorder="1" applyAlignment="1">
      <alignment horizontal="right"/>
    </xf>
    <xf numFmtId="0" fontId="17" fillId="4" borderId="0" xfId="0" applyFont="1" applyFill="1" applyBorder="1" applyAlignment="1">
      <alignment horizontal="right"/>
    </xf>
    <xf numFmtId="0" fontId="0" fillId="2" borderId="1" xfId="0" applyFont="1" applyFill="1" applyBorder="1" applyAlignment="1">
      <alignment horizontal="left"/>
    </xf>
    <xf numFmtId="167" fontId="14" fillId="2" borderId="3" xfId="3" applyNumberFormat="1" applyFont="1" applyFill="1" applyBorder="1" applyAlignment="1">
      <alignment horizontal="center" wrapText="1"/>
    </xf>
    <xf numFmtId="167" fontId="14" fillId="2" borderId="7" xfId="3" applyNumberFormat="1" applyFont="1" applyFill="1" applyBorder="1" applyAlignment="1">
      <alignment horizontal="center" wrapText="1"/>
    </xf>
    <xf numFmtId="10" fontId="14" fillId="4" borderId="40" xfId="2" applyNumberFormat="1" applyFont="1" applyFill="1" applyBorder="1" applyAlignment="1">
      <alignment horizontal="center"/>
    </xf>
    <xf numFmtId="44" fontId="0" fillId="4" borderId="14" xfId="1" applyFont="1" applyFill="1" applyBorder="1"/>
    <xf numFmtId="44" fontId="7" fillId="4" borderId="14" xfId="1" applyFont="1" applyFill="1" applyBorder="1"/>
    <xf numFmtId="44" fontId="7" fillId="4" borderId="40" xfId="1" applyFont="1" applyFill="1" applyBorder="1"/>
    <xf numFmtId="10" fontId="14" fillId="4" borderId="20" xfId="2" applyNumberFormat="1" applyFont="1" applyFill="1" applyBorder="1" applyAlignment="1">
      <alignment horizontal="center"/>
    </xf>
    <xf numFmtId="44" fontId="7" fillId="3" borderId="40" xfId="1" applyFont="1" applyFill="1" applyBorder="1"/>
    <xf numFmtId="167" fontId="14" fillId="2" borderId="7" xfId="3" applyNumberFormat="1" applyFont="1" applyFill="1" applyBorder="1"/>
    <xf numFmtId="167" fontId="14" fillId="2" borderId="17" xfId="3" applyNumberFormat="1" applyFont="1" applyFill="1" applyBorder="1"/>
    <xf numFmtId="44" fontId="14" fillId="2" borderId="8" xfId="1" applyFont="1" applyFill="1" applyBorder="1"/>
    <xf numFmtId="167" fontId="43" fillId="2" borderId="60" xfId="3" applyNumberFormat="1" applyFont="1" applyFill="1" applyBorder="1" applyAlignment="1">
      <alignment horizontal="center" wrapText="1"/>
    </xf>
    <xf numFmtId="167" fontId="43" fillId="2" borderId="61" xfId="3" applyNumberFormat="1" applyFont="1" applyFill="1" applyBorder="1" applyAlignment="1">
      <alignment horizontal="center" wrapText="1"/>
    </xf>
    <xf numFmtId="10" fontId="43" fillId="4" borderId="62" xfId="2" applyNumberFormat="1" applyFont="1" applyFill="1" applyBorder="1" applyAlignment="1">
      <alignment horizontal="center"/>
    </xf>
    <xf numFmtId="44" fontId="43" fillId="4" borderId="61" xfId="1" applyFont="1" applyFill="1" applyBorder="1"/>
    <xf numFmtId="44" fontId="43" fillId="4" borderId="62" xfId="1" applyFont="1" applyFill="1" applyBorder="1"/>
    <xf numFmtId="10" fontId="43" fillId="4" borderId="63" xfId="2" applyNumberFormat="1" applyFont="1" applyFill="1" applyBorder="1" applyAlignment="1">
      <alignment horizontal="center"/>
    </xf>
    <xf numFmtId="44" fontId="7" fillId="3" borderId="14" xfId="1" applyFont="1" applyFill="1" applyBorder="1"/>
    <xf numFmtId="0" fontId="7" fillId="4" borderId="24" xfId="0" applyFont="1" applyFill="1" applyBorder="1" applyAlignment="1">
      <alignment horizontal="right"/>
    </xf>
    <xf numFmtId="0" fontId="14" fillId="2" borderId="14" xfId="0" applyFont="1" applyFill="1" applyBorder="1" applyAlignment="1">
      <alignment vertical="top" wrapText="1"/>
    </xf>
    <xf numFmtId="44" fontId="7" fillId="4" borderId="5" xfId="1" applyFont="1" applyFill="1" applyBorder="1"/>
    <xf numFmtId="44" fontId="7" fillId="0" borderId="5" xfId="1" applyFont="1" applyBorder="1"/>
    <xf numFmtId="10" fontId="19" fillId="4" borderId="5" xfId="2" applyNumberFormat="1" applyFont="1" applyFill="1" applyBorder="1" applyAlignment="1">
      <alignment vertical="top"/>
    </xf>
    <xf numFmtId="10" fontId="7" fillId="2" borderId="15" xfId="0" applyNumberFormat="1" applyFont="1" applyFill="1" applyBorder="1"/>
    <xf numFmtId="10" fontId="14" fillId="2" borderId="15" xfId="0" applyNumberFormat="1" applyFont="1" applyFill="1" applyBorder="1"/>
    <xf numFmtId="44" fontId="14" fillId="2" borderId="16" xfId="1" applyFont="1" applyFill="1" applyBorder="1"/>
    <xf numFmtId="44" fontId="7" fillId="3" borderId="12" xfId="0" applyNumberFormat="1" applyFont="1" applyFill="1" applyBorder="1"/>
    <xf numFmtId="9" fontId="7" fillId="4" borderId="4" xfId="2" applyFont="1" applyFill="1" applyBorder="1"/>
    <xf numFmtId="0" fontId="7" fillId="4" borderId="13" xfId="0" applyFont="1" applyFill="1" applyBorder="1"/>
    <xf numFmtId="44" fontId="7" fillId="0" borderId="8" xfId="1" applyFont="1" applyFill="1" applyBorder="1"/>
    <xf numFmtId="170" fontId="7" fillId="4" borderId="5" xfId="1" applyNumberFormat="1" applyFont="1" applyFill="1" applyBorder="1"/>
    <xf numFmtId="44" fontId="7" fillId="4" borderId="5" xfId="0" applyNumberFormat="1" applyFont="1" applyFill="1" applyBorder="1"/>
    <xf numFmtId="9" fontId="7" fillId="4" borderId="0" xfId="2" applyFont="1" applyFill="1" applyBorder="1" applyAlignment="1">
      <alignment horizontal="right"/>
    </xf>
    <xf numFmtId="0" fontId="7" fillId="4" borderId="8" xfId="0" applyFont="1" applyFill="1" applyBorder="1"/>
    <xf numFmtId="44" fontId="7" fillId="0" borderId="5" xfId="1" applyFont="1" applyFill="1" applyBorder="1"/>
    <xf numFmtId="170" fontId="7" fillId="4" borderId="8" xfId="1" applyNumberFormat="1" applyFont="1" applyFill="1" applyBorder="1"/>
    <xf numFmtId="0" fontId="7" fillId="4" borderId="6" xfId="0" applyFont="1" applyFill="1" applyBorder="1" applyAlignment="1">
      <alignment horizontal="right"/>
    </xf>
    <xf numFmtId="10" fontId="7" fillId="4" borderId="2" xfId="2" applyNumberFormat="1" applyFont="1" applyFill="1" applyBorder="1" applyAlignment="1">
      <alignment horizontal="right"/>
    </xf>
    <xf numFmtId="44" fontId="7" fillId="0" borderId="2" xfId="0" applyNumberFormat="1" applyFont="1" applyFill="1" applyBorder="1"/>
    <xf numFmtId="10" fontId="7" fillId="3" borderId="2" xfId="2" applyNumberFormat="1" applyFont="1" applyFill="1" applyBorder="1"/>
    <xf numFmtId="170" fontId="7" fillId="4" borderId="2" xfId="1" applyNumberFormat="1" applyFont="1" applyFill="1" applyBorder="1"/>
    <xf numFmtId="0" fontId="7" fillId="4" borderId="2" xfId="0" applyFont="1" applyFill="1" applyBorder="1" applyAlignment="1">
      <alignment horizontal="right"/>
    </xf>
    <xf numFmtId="0" fontId="0" fillId="4" borderId="3" xfId="0" applyFont="1" applyFill="1" applyBorder="1"/>
    <xf numFmtId="10" fontId="0" fillId="4" borderId="13" xfId="0" applyNumberFormat="1" applyFont="1" applyFill="1" applyBorder="1"/>
    <xf numFmtId="44" fontId="0" fillId="4" borderId="13" xfId="1" applyFont="1" applyFill="1" applyBorder="1"/>
    <xf numFmtId="44" fontId="7" fillId="4" borderId="2" xfId="1" applyNumberFormat="1" applyFont="1" applyFill="1" applyBorder="1"/>
    <xf numFmtId="44" fontId="1" fillId="4" borderId="2" xfId="1" applyNumberFormat="1" applyFont="1" applyFill="1" applyBorder="1"/>
    <xf numFmtId="44" fontId="3" fillId="4" borderId="23" xfId="0" applyNumberFormat="1" applyFont="1" applyFill="1" applyBorder="1"/>
    <xf numFmtId="0" fontId="20" fillId="4" borderId="6" xfId="0" applyFont="1" applyFill="1" applyBorder="1"/>
    <xf numFmtId="0" fontId="20" fillId="4" borderId="0" xfId="0" applyFont="1" applyFill="1" applyBorder="1"/>
    <xf numFmtId="0" fontId="44" fillId="4" borderId="3" xfId="0" applyFont="1" applyFill="1" applyBorder="1"/>
    <xf numFmtId="0" fontId="36" fillId="4" borderId="4" xfId="0" applyFont="1" applyFill="1" applyBorder="1"/>
    <xf numFmtId="0" fontId="36" fillId="4" borderId="18" xfId="0" applyFont="1" applyFill="1" applyBorder="1"/>
    <xf numFmtId="0" fontId="36" fillId="4" borderId="6" xfId="0" applyFont="1" applyFill="1" applyBorder="1"/>
    <xf numFmtId="0" fontId="36" fillId="4" borderId="0" xfId="0" applyFont="1" applyFill="1" applyBorder="1"/>
    <xf numFmtId="0" fontId="36" fillId="4" borderId="11" xfId="0" applyFont="1" applyFill="1" applyBorder="1"/>
    <xf numFmtId="0" fontId="36" fillId="4" borderId="0" xfId="0" applyFont="1" applyFill="1" applyBorder="1" applyAlignment="1">
      <alignment horizontal="right" wrapText="1"/>
    </xf>
    <xf numFmtId="0" fontId="36" fillId="4" borderId="7" xfId="0" applyFont="1" applyFill="1" applyBorder="1"/>
    <xf numFmtId="0" fontId="36" fillId="4" borderId="1" xfId="0" applyFont="1" applyFill="1" applyBorder="1"/>
    <xf numFmtId="0" fontId="36" fillId="4" borderId="64" xfId="0" applyFont="1" applyFill="1" applyBorder="1"/>
    <xf numFmtId="0" fontId="36" fillId="4" borderId="65" xfId="0" applyFont="1" applyFill="1" applyBorder="1"/>
    <xf numFmtId="0" fontId="36" fillId="4" borderId="17" xfId="0" applyFont="1" applyFill="1" applyBorder="1"/>
    <xf numFmtId="0" fontId="0" fillId="0" borderId="0" xfId="0" applyFont="1" applyAlignment="1">
      <alignment horizontal="right"/>
    </xf>
    <xf numFmtId="44" fontId="3" fillId="4" borderId="37" xfId="0" applyNumberFormat="1" applyFont="1" applyFill="1" applyBorder="1" applyAlignment="1">
      <alignment horizontal="right"/>
    </xf>
    <xf numFmtId="44" fontId="3" fillId="4" borderId="44" xfId="0" applyNumberFormat="1" applyFont="1" applyFill="1" applyBorder="1" applyAlignment="1">
      <alignment horizontal="right"/>
    </xf>
    <xf numFmtId="44" fontId="3" fillId="4" borderId="36" xfId="1" applyFont="1" applyFill="1" applyBorder="1" applyAlignment="1">
      <alignment horizontal="right"/>
    </xf>
    <xf numFmtId="44" fontId="3" fillId="4" borderId="43" xfId="1" applyFont="1" applyFill="1" applyBorder="1" applyAlignment="1">
      <alignment horizontal="right"/>
    </xf>
    <xf numFmtId="0" fontId="12" fillId="2" borderId="35" xfId="0" applyFont="1" applyFill="1" applyBorder="1" applyAlignment="1">
      <alignment horizontal="right"/>
    </xf>
    <xf numFmtId="44" fontId="3" fillId="5" borderId="31" xfId="1" applyFont="1" applyFill="1" applyBorder="1" applyAlignment="1">
      <alignment horizontal="right"/>
    </xf>
    <xf numFmtId="44" fontId="3" fillId="5" borderId="45" xfId="1" applyFont="1" applyFill="1" applyBorder="1" applyAlignment="1">
      <alignment horizontal="right"/>
    </xf>
    <xf numFmtId="44" fontId="13" fillId="2" borderId="42" xfId="1" applyFont="1" applyFill="1" applyBorder="1" applyAlignment="1">
      <alignment horizontal="right" wrapText="1"/>
    </xf>
    <xf numFmtId="0" fontId="45" fillId="4" borderId="3" xfId="0" applyFont="1" applyFill="1" applyBorder="1"/>
    <xf numFmtId="0" fontId="7" fillId="4" borderId="4" xfId="0" applyFont="1" applyFill="1" applyBorder="1"/>
    <xf numFmtId="0" fontId="45" fillId="4" borderId="6" xfId="0" applyFont="1" applyFill="1" applyBorder="1"/>
    <xf numFmtId="0" fontId="14" fillId="4" borderId="11" xfId="0" applyFont="1" applyFill="1" applyBorder="1" applyAlignment="1">
      <alignment horizontal="right"/>
    </xf>
    <xf numFmtId="0" fontId="13" fillId="4" borderId="14" xfId="0" applyFont="1" applyFill="1" applyBorder="1" applyAlignment="1">
      <alignment horizontal="left"/>
    </xf>
    <xf numFmtId="0" fontId="13" fillId="4" borderId="15" xfId="0" applyFont="1" applyFill="1" applyBorder="1"/>
    <xf numFmtId="0" fontId="13" fillId="0" borderId="2" xfId="0" applyFont="1" applyBorder="1"/>
    <xf numFmtId="0" fontId="13" fillId="4" borderId="2" xfId="0" applyFont="1" applyFill="1" applyBorder="1" applyAlignment="1">
      <alignment horizontal="center" wrapText="1"/>
    </xf>
    <xf numFmtId="0" fontId="12" fillId="4" borderId="2" xfId="0" applyFont="1" applyFill="1" applyBorder="1" applyAlignment="1">
      <alignment horizontal="center"/>
    </xf>
    <xf numFmtId="0" fontId="13" fillId="0" borderId="14" xfId="0" applyFont="1" applyBorder="1"/>
    <xf numFmtId="0" fontId="7" fillId="4" borderId="15" xfId="0" applyFont="1" applyFill="1" applyBorder="1" applyAlignment="1">
      <alignment horizontal="center" wrapText="1"/>
    </xf>
    <xf numFmtId="0" fontId="7" fillId="4" borderId="15" xfId="0" applyFont="1" applyFill="1" applyBorder="1" applyAlignment="1">
      <alignment horizontal="center"/>
    </xf>
    <xf numFmtId="0" fontId="13" fillId="4" borderId="16" xfId="0" applyFont="1" applyFill="1" applyBorder="1" applyAlignment="1">
      <alignment horizontal="center"/>
    </xf>
    <xf numFmtId="0" fontId="13" fillId="4" borderId="14" xfId="0" applyFont="1" applyFill="1" applyBorder="1"/>
    <xf numFmtId="0" fontId="7" fillId="4" borderId="16" xfId="0" applyFont="1" applyFill="1" applyBorder="1" applyAlignment="1">
      <alignment horizontal="center"/>
    </xf>
    <xf numFmtId="0" fontId="13" fillId="2" borderId="2" xfId="0" applyFont="1" applyFill="1" applyBorder="1"/>
    <xf numFmtId="44" fontId="13" fillId="2" borderId="2" xfId="0" applyNumberFormat="1" applyFont="1" applyFill="1" applyBorder="1" applyAlignment="1">
      <alignment horizontal="right"/>
    </xf>
    <xf numFmtId="44" fontId="12" fillId="4" borderId="2" xfId="0" applyNumberFormat="1" applyFont="1" applyFill="1" applyBorder="1" applyAlignment="1">
      <alignment horizontal="right"/>
    </xf>
    <xf numFmtId="0" fontId="13" fillId="2" borderId="3" xfId="0" applyFont="1" applyFill="1" applyBorder="1"/>
    <xf numFmtId="44" fontId="13" fillId="2" borderId="13" xfId="0" applyNumberFormat="1" applyFont="1" applyFill="1" applyBorder="1" applyAlignment="1">
      <alignment horizontal="right"/>
    </xf>
    <xf numFmtId="44" fontId="13" fillId="2" borderId="12" xfId="0" applyNumberFormat="1" applyFont="1" applyFill="1" applyBorder="1" applyAlignment="1">
      <alignment horizontal="right"/>
    </xf>
    <xf numFmtId="0" fontId="13" fillId="4" borderId="7" xfId="0" applyFont="1" applyFill="1" applyBorder="1"/>
    <xf numFmtId="44" fontId="13" fillId="2" borderId="8" xfId="0" applyNumberFormat="1" applyFont="1" applyFill="1" applyBorder="1" applyAlignment="1">
      <alignment horizontal="right"/>
    </xf>
    <xf numFmtId="44" fontId="12" fillId="4" borderId="8" xfId="0" applyNumberFormat="1" applyFont="1" applyFill="1" applyBorder="1" applyAlignment="1">
      <alignment horizontal="right"/>
    </xf>
    <xf numFmtId="0" fontId="7" fillId="4" borderId="2" xfId="0" applyFont="1" applyFill="1" applyBorder="1" applyAlignment="1">
      <alignment horizontal="center" vertical="top" wrapText="1"/>
    </xf>
    <xf numFmtId="0" fontId="13" fillId="2" borderId="66" xfId="0" applyFont="1" applyFill="1" applyBorder="1"/>
    <xf numFmtId="0" fontId="7" fillId="2" borderId="69" xfId="0" applyFont="1" applyFill="1" applyBorder="1"/>
    <xf numFmtId="0" fontId="7" fillId="0" borderId="0" xfId="0" applyFont="1" applyBorder="1"/>
    <xf numFmtId="0" fontId="7" fillId="2" borderId="7" xfId="0" applyFont="1" applyFill="1" applyBorder="1"/>
    <xf numFmtId="0" fontId="13" fillId="2" borderId="6" xfId="0" applyFont="1" applyFill="1" applyBorder="1"/>
    <xf numFmtId="0" fontId="13" fillId="2" borderId="69" xfId="0" applyFont="1" applyFill="1" applyBorder="1"/>
    <xf numFmtId="0" fontId="2" fillId="4" borderId="11" xfId="0" applyFont="1" applyFill="1" applyBorder="1"/>
    <xf numFmtId="0" fontId="13" fillId="4" borderId="6" xfId="0" applyFont="1" applyFill="1" applyBorder="1"/>
    <xf numFmtId="0" fontId="7" fillId="4" borderId="0" xfId="0" applyFont="1" applyFill="1" applyBorder="1" applyAlignment="1">
      <alignment wrapText="1"/>
    </xf>
    <xf numFmtId="0" fontId="7" fillId="2" borderId="2" xfId="0" applyFont="1" applyFill="1" applyBorder="1" applyAlignment="1">
      <alignment wrapText="1"/>
    </xf>
    <xf numFmtId="44" fontId="14" fillId="2" borderId="2" xfId="0" applyNumberFormat="1" applyFont="1" applyFill="1" applyBorder="1"/>
    <xf numFmtId="0" fontId="7" fillId="2" borderId="12" xfId="0" applyFont="1" applyFill="1" applyBorder="1" applyAlignment="1">
      <alignment wrapText="1"/>
    </xf>
    <xf numFmtId="44" fontId="14" fillId="2" borderId="12" xfId="0" applyNumberFormat="1" applyFont="1" applyFill="1" applyBorder="1"/>
    <xf numFmtId="0" fontId="0" fillId="0" borderId="0" xfId="0" applyFill="1"/>
    <xf numFmtId="0" fontId="14" fillId="4" borderId="7" xfId="0" applyFont="1" applyFill="1" applyBorder="1"/>
    <xf numFmtId="44" fontId="14" fillId="4" borderId="76" xfId="0" applyNumberFormat="1" applyFont="1" applyFill="1" applyBorder="1"/>
    <xf numFmtId="0" fontId="7" fillId="4" borderId="1" xfId="0" applyFont="1" applyFill="1" applyBorder="1"/>
    <xf numFmtId="0" fontId="2" fillId="4" borderId="17" xfId="0" applyFont="1" applyFill="1" applyBorder="1"/>
    <xf numFmtId="2" fontId="13" fillId="2" borderId="2" xfId="0" applyNumberFormat="1" applyFont="1" applyFill="1" applyBorder="1" applyAlignment="1">
      <alignment horizontal="right" wrapText="1"/>
    </xf>
    <xf numFmtId="2" fontId="13" fillId="4" borderId="2" xfId="0" applyNumberFormat="1" applyFont="1" applyFill="1" applyBorder="1" applyAlignment="1">
      <alignment horizontal="right" wrapText="1"/>
    </xf>
    <xf numFmtId="2" fontId="13" fillId="4" borderId="2" xfId="0" applyNumberFormat="1" applyFont="1" applyFill="1" applyBorder="1" applyAlignment="1">
      <alignment horizontal="right"/>
    </xf>
    <xf numFmtId="0" fontId="13" fillId="2" borderId="12" xfId="0" applyFont="1" applyFill="1" applyBorder="1"/>
    <xf numFmtId="2" fontId="36" fillId="4" borderId="0" xfId="0" applyNumberFormat="1" applyFont="1" applyFill="1" applyBorder="1" applyAlignment="1">
      <alignment horizontal="right"/>
    </xf>
    <xf numFmtId="10" fontId="38" fillId="4" borderId="2" xfId="2" applyNumberFormat="1" applyFont="1" applyFill="1" applyBorder="1" applyAlignment="1">
      <alignment horizontal="right"/>
    </xf>
    <xf numFmtId="10" fontId="36" fillId="4" borderId="1" xfId="2" applyNumberFormat="1" applyFont="1" applyFill="1" applyBorder="1" applyAlignment="1">
      <alignment horizontal="right"/>
    </xf>
    <xf numFmtId="10" fontId="36" fillId="4" borderId="4" xfId="0" applyNumberFormat="1" applyFont="1" applyFill="1" applyBorder="1" applyAlignment="1">
      <alignment horizontal="right"/>
    </xf>
    <xf numFmtId="10" fontId="36" fillId="4" borderId="0" xfId="0" applyNumberFormat="1" applyFont="1" applyFill="1" applyBorder="1" applyAlignment="1">
      <alignment horizontal="right"/>
    </xf>
    <xf numFmtId="0" fontId="36" fillId="4" borderId="0" xfId="0" applyFont="1" applyFill="1" applyBorder="1" applyAlignment="1">
      <alignment horizontal="right"/>
    </xf>
    <xf numFmtId="10" fontId="36" fillId="4" borderId="0" xfId="2" applyNumberFormat="1" applyFont="1" applyFill="1" applyBorder="1" applyAlignment="1">
      <alignment horizontal="right"/>
    </xf>
    <xf numFmtId="0" fontId="36" fillId="4" borderId="65" xfId="0" applyFont="1" applyFill="1" applyBorder="1" applyAlignment="1">
      <alignment horizontal="right"/>
    </xf>
    <xf numFmtId="0" fontId="36" fillId="4" borderId="0" xfId="0" applyFont="1" applyFill="1" applyBorder="1" applyAlignment="1">
      <alignment horizontal="left"/>
    </xf>
    <xf numFmtId="0" fontId="4" fillId="4" borderId="7" xfId="0" applyFont="1" applyFill="1" applyBorder="1"/>
    <xf numFmtId="0" fontId="10" fillId="4" borderId="1" xfId="0" applyFont="1" applyFill="1" applyBorder="1"/>
    <xf numFmtId="0" fontId="3" fillId="4" borderId="77" xfId="0" applyFont="1" applyFill="1" applyBorder="1"/>
    <xf numFmtId="0" fontId="2" fillId="0" borderId="6" xfId="0" applyFont="1" applyBorder="1" applyAlignment="1">
      <alignment horizontal="left"/>
    </xf>
    <xf numFmtId="0" fontId="9" fillId="4" borderId="6" xfId="0" applyFont="1" applyFill="1" applyBorder="1"/>
    <xf numFmtId="44" fontId="7" fillId="3" borderId="8" xfId="1" applyFont="1" applyFill="1" applyBorder="1"/>
    <xf numFmtId="44" fontId="3" fillId="5" borderId="36" xfId="1" applyFont="1" applyFill="1" applyBorder="1" applyAlignment="1">
      <alignment horizontal="right"/>
    </xf>
    <xf numFmtId="44" fontId="3" fillId="5" borderId="43" xfId="1" applyFont="1" applyFill="1" applyBorder="1" applyAlignment="1">
      <alignment horizontal="right"/>
    </xf>
    <xf numFmtId="0" fontId="0" fillId="4" borderId="14" xfId="0" applyFont="1" applyFill="1" applyBorder="1"/>
    <xf numFmtId="0" fontId="0" fillId="4" borderId="13" xfId="0" applyFont="1" applyFill="1" applyBorder="1"/>
    <xf numFmtId="3" fontId="25" fillId="4" borderId="78" xfId="0" applyNumberFormat="1" applyFont="1" applyFill="1" applyBorder="1"/>
    <xf numFmtId="10" fontId="7" fillId="6" borderId="2" xfId="2" applyNumberFormat="1" applyFont="1" applyFill="1" applyBorder="1"/>
    <xf numFmtId="17" fontId="13" fillId="2" borderId="20" xfId="0" applyNumberFormat="1" applyFont="1" applyFill="1" applyBorder="1"/>
    <xf numFmtId="0" fontId="7" fillId="2" borderId="10" xfId="0" applyFont="1" applyFill="1" applyBorder="1"/>
    <xf numFmtId="0" fontId="7" fillId="2" borderId="19" xfId="0" applyFont="1" applyFill="1" applyBorder="1"/>
    <xf numFmtId="0" fontId="14" fillId="2" borderId="19" xfId="0" applyFont="1" applyFill="1" applyBorder="1" applyAlignment="1">
      <alignment horizontal="right"/>
    </xf>
    <xf numFmtId="0" fontId="7" fillId="4" borderId="33" xfId="0" applyFont="1" applyFill="1" applyBorder="1"/>
    <xf numFmtId="0" fontId="7" fillId="4" borderId="29" xfId="0" applyFont="1" applyFill="1" applyBorder="1"/>
    <xf numFmtId="2" fontId="14" fillId="4" borderId="30" xfId="0" applyNumberFormat="1" applyFont="1" applyFill="1" applyBorder="1"/>
    <xf numFmtId="2" fontId="7" fillId="4" borderId="5" xfId="0" applyNumberFormat="1" applyFont="1" applyFill="1" applyBorder="1"/>
    <xf numFmtId="10" fontId="7" fillId="4" borderId="5" xfId="2" applyNumberFormat="1" applyFont="1" applyFill="1" applyBorder="1"/>
    <xf numFmtId="10" fontId="7" fillId="4" borderId="5" xfId="0" applyNumberFormat="1" applyFont="1" applyFill="1" applyBorder="1"/>
    <xf numFmtId="0" fontId="7" fillId="4" borderId="5" xfId="0" applyFont="1" applyFill="1" applyBorder="1"/>
    <xf numFmtId="0" fontId="42" fillId="0" borderId="0" xfId="0" applyFont="1"/>
    <xf numFmtId="0" fontId="7" fillId="3" borderId="2" xfId="0" quotePrefix="1" applyNumberFormat="1" applyFont="1" applyFill="1" applyBorder="1"/>
    <xf numFmtId="0" fontId="7" fillId="3" borderId="2" xfId="0" applyNumberFormat="1" applyFont="1" applyFill="1" applyBorder="1"/>
    <xf numFmtId="2" fontId="7" fillId="3" borderId="2" xfId="0" applyNumberFormat="1" applyFont="1" applyFill="1" applyBorder="1"/>
    <xf numFmtId="2" fontId="7" fillId="0" borderId="8" xfId="0" applyNumberFormat="1" applyFont="1" applyBorder="1"/>
    <xf numFmtId="0" fontId="7" fillId="0" borderId="0" xfId="0" applyFont="1"/>
    <xf numFmtId="0" fontId="14" fillId="3" borderId="24" xfId="0" applyNumberFormat="1" applyFont="1" applyFill="1" applyBorder="1"/>
    <xf numFmtId="0" fontId="7" fillId="3" borderId="24" xfId="0" applyNumberFormat="1" applyFont="1" applyFill="1" applyBorder="1"/>
    <xf numFmtId="2" fontId="7" fillId="3" borderId="24" xfId="0" applyNumberFormat="1" applyFont="1" applyFill="1" applyBorder="1"/>
    <xf numFmtId="2" fontId="7" fillId="0" borderId="24" xfId="0" applyNumberFormat="1" applyFont="1" applyBorder="1"/>
    <xf numFmtId="2" fontId="7" fillId="4" borderId="24" xfId="0" applyNumberFormat="1" applyFont="1" applyFill="1" applyBorder="1"/>
    <xf numFmtId="0" fontId="21" fillId="2" borderId="20" xfId="0" applyFont="1" applyFill="1" applyBorder="1"/>
    <xf numFmtId="0" fontId="14" fillId="2" borderId="19" xfId="0" applyFont="1" applyFill="1" applyBorder="1"/>
    <xf numFmtId="2" fontId="14" fillId="2" borderId="19" xfId="0" applyNumberFormat="1" applyFont="1" applyFill="1" applyBorder="1"/>
    <xf numFmtId="0" fontId="19" fillId="0" borderId="0" xfId="0" applyFont="1" applyAlignment="1">
      <alignment horizontal="right"/>
    </xf>
    <xf numFmtId="0" fontId="21" fillId="4" borderId="26" xfId="0" applyFont="1" applyFill="1" applyBorder="1"/>
    <xf numFmtId="0" fontId="7" fillId="4" borderId="28" xfId="0" applyFont="1" applyFill="1" applyBorder="1"/>
    <xf numFmtId="0" fontId="7" fillId="0" borderId="28" xfId="0" applyFont="1" applyBorder="1"/>
    <xf numFmtId="0" fontId="7" fillId="4" borderId="41" xfId="0" applyFont="1" applyFill="1" applyBorder="1"/>
    <xf numFmtId="10" fontId="14" fillId="2" borderId="30" xfId="0" applyNumberFormat="1" applyFont="1" applyFill="1" applyBorder="1"/>
    <xf numFmtId="0" fontId="7" fillId="4" borderId="19" xfId="0" applyFont="1" applyFill="1" applyBorder="1" applyAlignment="1">
      <alignment vertical="top"/>
    </xf>
    <xf numFmtId="0" fontId="7" fillId="4" borderId="19" xfId="0" applyFont="1" applyFill="1" applyBorder="1" applyAlignment="1">
      <alignment vertical="top" wrapText="1"/>
    </xf>
    <xf numFmtId="0" fontId="14" fillId="4" borderId="19" xfId="0" applyFont="1" applyFill="1" applyBorder="1" applyAlignment="1">
      <alignment horizontal="right" vertical="top" wrapText="1"/>
    </xf>
    <xf numFmtId="0" fontId="7" fillId="3" borderId="2" xfId="0" quotePrefix="1" applyNumberFormat="1" applyFont="1" applyFill="1" applyBorder="1" applyAlignment="1"/>
    <xf numFmtId="0" fontId="21" fillId="3" borderId="2" xfId="0" applyNumberFormat="1" applyFont="1" applyFill="1" applyBorder="1"/>
    <xf numFmtId="0" fontId="21" fillId="2" borderId="26" xfId="0" applyFont="1" applyFill="1" applyBorder="1"/>
    <xf numFmtId="0" fontId="14" fillId="2" borderId="25" xfId="0" applyFont="1" applyFill="1" applyBorder="1"/>
    <xf numFmtId="2" fontId="14" fillId="2" borderId="25" xfId="0" applyNumberFormat="1" applyFont="1" applyFill="1" applyBorder="1"/>
    <xf numFmtId="0" fontId="7" fillId="4" borderId="11" xfId="0" applyFont="1" applyFill="1" applyBorder="1"/>
    <xf numFmtId="10" fontId="14" fillId="4" borderId="2" xfId="2" applyNumberFormat="1" applyFont="1" applyFill="1" applyBorder="1"/>
    <xf numFmtId="164" fontId="14" fillId="4" borderId="8" xfId="0" applyNumberFormat="1" applyFont="1" applyFill="1" applyBorder="1"/>
    <xf numFmtId="2" fontId="28" fillId="0" borderId="0" xfId="0" applyNumberFormat="1" applyFont="1" applyAlignment="1">
      <alignment horizontal="left"/>
    </xf>
    <xf numFmtId="0" fontId="13" fillId="2" borderId="33" xfId="0" applyFont="1" applyFill="1" applyBorder="1"/>
    <xf numFmtId="0" fontId="14" fillId="2" borderId="29" xfId="0" applyFont="1" applyFill="1" applyBorder="1"/>
    <xf numFmtId="2" fontId="14" fillId="2" borderId="30" xfId="0" applyNumberFormat="1" applyFont="1" applyFill="1" applyBorder="1"/>
    <xf numFmtId="0" fontId="14" fillId="2" borderId="30" xfId="0" applyFont="1" applyFill="1" applyBorder="1" applyAlignment="1">
      <alignment horizontal="right"/>
    </xf>
    <xf numFmtId="0" fontId="7" fillId="2" borderId="0" xfId="0" applyFont="1" applyFill="1" applyBorder="1"/>
    <xf numFmtId="0" fontId="13" fillId="2" borderId="0" xfId="0" applyFont="1" applyFill="1" applyBorder="1" applyAlignment="1">
      <alignment horizontal="right"/>
    </xf>
    <xf numFmtId="2" fontId="13" fillId="2" borderId="5" xfId="0" applyNumberFormat="1" applyFont="1" applyFill="1" applyBorder="1"/>
    <xf numFmtId="10" fontId="14" fillId="2" borderId="5" xfId="2" applyNumberFormat="1" applyFont="1" applyFill="1" applyBorder="1"/>
    <xf numFmtId="0" fontId="7" fillId="2" borderId="5" xfId="0" applyFont="1" applyFill="1" applyBorder="1"/>
    <xf numFmtId="0" fontId="14" fillId="2" borderId="7" xfId="0" applyFont="1" applyFill="1" applyBorder="1"/>
    <xf numFmtId="0" fontId="7" fillId="2" borderId="1" xfId="0" applyFont="1" applyFill="1" applyBorder="1"/>
    <xf numFmtId="0" fontId="13" fillId="2" borderId="17" xfId="0" applyFont="1" applyFill="1" applyBorder="1" applyAlignment="1">
      <alignment horizontal="right"/>
    </xf>
    <xf numFmtId="2" fontId="14" fillId="2" borderId="8" xfId="0" applyNumberFormat="1" applyFont="1" applyFill="1" applyBorder="1"/>
    <xf numFmtId="10" fontId="14" fillId="2" borderId="8" xfId="2" applyNumberFormat="1" applyFont="1" applyFill="1" applyBorder="1"/>
    <xf numFmtId="0" fontId="7" fillId="2" borderId="8" xfId="0" applyFont="1" applyFill="1" applyBorder="1"/>
    <xf numFmtId="0" fontId="14" fillId="2" borderId="0" xfId="0" applyFont="1" applyFill="1" applyBorder="1"/>
    <xf numFmtId="2" fontId="14" fillId="2" borderId="5" xfId="0" applyNumberFormat="1" applyFont="1" applyFill="1" applyBorder="1"/>
    <xf numFmtId="10" fontId="7" fillId="2" borderId="5" xfId="0" applyNumberFormat="1" applyFont="1" applyFill="1" applyBorder="1"/>
    <xf numFmtId="0" fontId="14" fillId="2" borderId="80" xfId="0" applyFont="1" applyFill="1" applyBorder="1"/>
    <xf numFmtId="0" fontId="14" fillId="2" borderId="6" xfId="0" applyFont="1" applyFill="1" applyBorder="1"/>
    <xf numFmtId="2" fontId="13" fillId="2" borderId="23" xfId="0" applyNumberFormat="1" applyFont="1" applyFill="1" applyBorder="1"/>
    <xf numFmtId="10" fontId="13" fillId="6" borderId="23" xfId="2" applyNumberFormat="1" applyFont="1" applyFill="1" applyBorder="1"/>
    <xf numFmtId="10" fontId="7" fillId="2" borderId="8" xfId="0" applyNumberFormat="1" applyFont="1" applyFill="1" applyBorder="1"/>
    <xf numFmtId="0" fontId="7" fillId="4" borderId="17" xfId="0" applyFont="1" applyFill="1" applyBorder="1"/>
    <xf numFmtId="0" fontId="7" fillId="4" borderId="0" xfId="0" applyFont="1" applyFill="1"/>
    <xf numFmtId="0" fontId="36" fillId="0" borderId="0" xfId="0" applyFont="1"/>
    <xf numFmtId="44" fontId="36" fillId="0" borderId="0" xfId="0" applyNumberFormat="1" applyFont="1"/>
    <xf numFmtId="2" fontId="36" fillId="4" borderId="1" xfId="0" applyNumberFormat="1" applyFont="1" applyFill="1" applyBorder="1" applyAlignment="1">
      <alignment horizontal="right"/>
    </xf>
    <xf numFmtId="0" fontId="31" fillId="0" borderId="0" xfId="0" applyFont="1" applyAlignment="1">
      <alignment horizontal="right"/>
    </xf>
    <xf numFmtId="10" fontId="15" fillId="2" borderId="30" xfId="0" applyNumberFormat="1" applyFont="1" applyFill="1" applyBorder="1"/>
    <xf numFmtId="44" fontId="0" fillId="3" borderId="2" xfId="1" applyNumberFormat="1" applyFont="1" applyFill="1" applyBorder="1"/>
    <xf numFmtId="44" fontId="0" fillId="3" borderId="16" xfId="1" applyNumberFormat="1" applyFont="1" applyFill="1" applyBorder="1"/>
    <xf numFmtId="167" fontId="15" fillId="2" borderId="13" xfId="3" applyNumberFormat="1" applyFont="1" applyFill="1" applyBorder="1" applyAlignment="1">
      <alignment horizontal="center" wrapText="1"/>
    </xf>
    <xf numFmtId="167" fontId="15" fillId="2" borderId="8" xfId="3" applyNumberFormat="1" applyFont="1" applyFill="1" applyBorder="1" applyAlignment="1">
      <alignment horizontal="center" wrapText="1"/>
    </xf>
    <xf numFmtId="10" fontId="15" fillId="4" borderId="24" xfId="2" applyNumberFormat="1" applyFont="1" applyFill="1" applyBorder="1" applyAlignment="1">
      <alignment horizontal="center"/>
    </xf>
    <xf numFmtId="44" fontId="27" fillId="4" borderId="2" xfId="1" applyFont="1" applyFill="1" applyBorder="1"/>
    <xf numFmtId="44" fontId="15" fillId="2" borderId="2" xfId="1" applyFont="1" applyFill="1" applyBorder="1"/>
    <xf numFmtId="44" fontId="27" fillId="4" borderId="0" xfId="1" applyFont="1" applyFill="1" applyBorder="1"/>
    <xf numFmtId="44" fontId="49" fillId="2" borderId="2" xfId="1" applyFont="1" applyFill="1" applyBorder="1"/>
    <xf numFmtId="0" fontId="50" fillId="4" borderId="15" xfId="0" applyFont="1" applyFill="1" applyBorder="1"/>
    <xf numFmtId="44" fontId="50" fillId="4" borderId="15" xfId="1" applyFont="1" applyFill="1" applyBorder="1"/>
    <xf numFmtId="0" fontId="19" fillId="4" borderId="14" xfId="0" applyFont="1" applyFill="1" applyBorder="1"/>
    <xf numFmtId="2" fontId="51" fillId="0" borderId="0" xfId="0" applyNumberFormat="1" applyFont="1" applyAlignment="1">
      <alignment horizontal="left"/>
    </xf>
    <xf numFmtId="2" fontId="22" fillId="0" borderId="2" xfId="0" applyNumberFormat="1" applyFont="1" applyBorder="1" applyAlignment="1">
      <alignment horizontal="center"/>
    </xf>
    <xf numFmtId="166" fontId="1" fillId="3" borderId="2" xfId="1" applyNumberFormat="1" applyFont="1" applyFill="1" applyBorder="1"/>
    <xf numFmtId="0" fontId="34" fillId="8" borderId="3" xfId="0" applyFont="1" applyFill="1" applyBorder="1"/>
    <xf numFmtId="0" fontId="0" fillId="8" borderId="4" xfId="0" applyFont="1" applyFill="1" applyBorder="1"/>
    <xf numFmtId="0" fontId="23" fillId="8" borderId="4" xfId="0" applyFont="1" applyFill="1" applyBorder="1"/>
    <xf numFmtId="0" fontId="0" fillId="8" borderId="18" xfId="0" applyFont="1" applyFill="1" applyBorder="1"/>
    <xf numFmtId="0" fontId="34" fillId="8" borderId="6" xfId="0" applyFont="1" applyFill="1" applyBorder="1"/>
    <xf numFmtId="0" fontId="34" fillId="8" borderId="0" xfId="0" applyFont="1" applyFill="1" applyBorder="1"/>
    <xf numFmtId="0" fontId="3" fillId="8" borderId="11" xfId="0" applyFont="1" applyFill="1" applyBorder="1" applyAlignment="1">
      <alignment horizontal="right"/>
    </xf>
    <xf numFmtId="0" fontId="17" fillId="8" borderId="4" xfId="3" applyFont="1" applyFill="1" applyBorder="1"/>
    <xf numFmtId="0" fontId="17" fillId="8" borderId="18" xfId="3" applyFont="1" applyFill="1" applyBorder="1"/>
    <xf numFmtId="0" fontId="35" fillId="8" borderId="7" xfId="0" applyFont="1" applyFill="1" applyBorder="1"/>
    <xf numFmtId="0" fontId="17" fillId="8" borderId="1" xfId="3" applyFont="1" applyFill="1" applyBorder="1"/>
    <xf numFmtId="0" fontId="17" fillId="8" borderId="0" xfId="3" applyFont="1" applyFill="1" applyBorder="1"/>
    <xf numFmtId="0" fontId="17" fillId="8" borderId="11" xfId="3" applyFont="1" applyFill="1" applyBorder="1"/>
    <xf numFmtId="0" fontId="17" fillId="3" borderId="14" xfId="0" applyFont="1" applyFill="1" applyBorder="1"/>
    <xf numFmtId="0" fontId="18" fillId="2" borderId="2" xfId="0" applyFont="1" applyFill="1" applyBorder="1"/>
    <xf numFmtId="10" fontId="3" fillId="4" borderId="2" xfId="2" applyNumberFormat="1" applyFont="1" applyFill="1" applyBorder="1"/>
    <xf numFmtId="0" fontId="52" fillId="4" borderId="0" xfId="0" applyFont="1" applyFill="1" applyBorder="1"/>
    <xf numFmtId="0" fontId="17" fillId="0" borderId="14" xfId="0" applyFont="1" applyFill="1" applyBorder="1"/>
    <xf numFmtId="0" fontId="7" fillId="0" borderId="2" xfId="0" applyFont="1" applyFill="1" applyBorder="1"/>
    <xf numFmtId="0" fontId="0" fillId="4" borderId="18" xfId="0" applyFont="1" applyFill="1" applyBorder="1" applyAlignment="1">
      <alignment horizontal="right"/>
    </xf>
    <xf numFmtId="49" fontId="53" fillId="8" borderId="3" xfId="3" applyNumberFormat="1" applyFont="1" applyFill="1" applyBorder="1" applyAlignment="1">
      <alignment horizontal="left"/>
    </xf>
    <xf numFmtId="0" fontId="7" fillId="8" borderId="4" xfId="3" applyFont="1" applyFill="1" applyBorder="1"/>
    <xf numFmtId="49" fontId="14" fillId="8" borderId="7" xfId="3" applyNumberFormat="1" applyFont="1" applyFill="1" applyBorder="1" applyAlignment="1">
      <alignment horizontal="left"/>
    </xf>
    <xf numFmtId="0" fontId="7" fillId="8" borderId="1" xfId="3" applyFont="1" applyFill="1" applyBorder="1"/>
    <xf numFmtId="44" fontId="13" fillId="4" borderId="2" xfId="0" applyNumberFormat="1" applyFont="1" applyFill="1" applyBorder="1" applyAlignment="1">
      <alignment horizontal="right" vertical="center"/>
    </xf>
    <xf numFmtId="0" fontId="7" fillId="0" borderId="13" xfId="0" applyFont="1" applyBorder="1" applyAlignment="1">
      <alignment horizontal="right" vertical="center"/>
    </xf>
    <xf numFmtId="44" fontId="13" fillId="2" borderId="2" xfId="0" applyNumberFormat="1" applyFont="1" applyFill="1" applyBorder="1" applyAlignment="1">
      <alignment horizontal="right" vertical="center"/>
    </xf>
    <xf numFmtId="0" fontId="7" fillId="2" borderId="13" xfId="0" applyFont="1" applyFill="1" applyBorder="1" applyAlignment="1">
      <alignment horizontal="right" vertical="center"/>
    </xf>
    <xf numFmtId="44" fontId="12" fillId="4" borderId="2" xfId="0" applyNumberFormat="1" applyFont="1" applyFill="1" applyBorder="1" applyAlignment="1">
      <alignment horizontal="right" vertical="center"/>
    </xf>
    <xf numFmtId="44" fontId="13" fillId="4" borderId="72" xfId="0" applyNumberFormat="1" applyFont="1" applyFill="1" applyBorder="1" applyAlignment="1">
      <alignment horizontal="right" vertical="center"/>
    </xf>
    <xf numFmtId="0" fontId="7" fillId="0" borderId="74" xfId="0" applyFont="1" applyBorder="1" applyAlignment="1">
      <alignment horizontal="right" vertical="center"/>
    </xf>
    <xf numFmtId="44" fontId="13" fillId="2" borderId="73" xfId="0" applyNumberFormat="1" applyFont="1" applyFill="1" applyBorder="1" applyAlignment="1">
      <alignment horizontal="right" vertical="center"/>
    </xf>
    <xf numFmtId="0" fontId="14" fillId="2" borderId="75" xfId="0" applyFont="1" applyFill="1" applyBorder="1" applyAlignment="1">
      <alignment horizontal="right" vertical="center"/>
    </xf>
    <xf numFmtId="44" fontId="13" fillId="2" borderId="67" xfId="0" applyNumberFormat="1" applyFont="1" applyFill="1" applyBorder="1" applyAlignment="1">
      <alignment horizontal="right" vertical="center"/>
    </xf>
    <xf numFmtId="0" fontId="7" fillId="2" borderId="70" xfId="0" applyFont="1" applyFill="1" applyBorder="1" applyAlignment="1">
      <alignment horizontal="right" vertical="center"/>
    </xf>
    <xf numFmtId="44" fontId="13" fillId="4" borderId="67" xfId="0" applyNumberFormat="1" applyFont="1" applyFill="1" applyBorder="1" applyAlignment="1">
      <alignment horizontal="right" vertical="center"/>
    </xf>
    <xf numFmtId="0" fontId="7" fillId="0" borderId="70" xfId="0" applyFont="1" applyBorder="1" applyAlignment="1">
      <alignment horizontal="right" vertical="center"/>
    </xf>
    <xf numFmtId="44" fontId="12" fillId="4" borderId="68" xfId="0" applyNumberFormat="1" applyFont="1" applyFill="1" applyBorder="1" applyAlignment="1">
      <alignment horizontal="right" vertical="center"/>
    </xf>
    <xf numFmtId="0" fontId="7" fillId="0" borderId="71" xfId="0" applyFont="1" applyBorder="1" applyAlignment="1">
      <alignment horizontal="right" vertical="center"/>
    </xf>
    <xf numFmtId="0" fontId="7" fillId="2" borderId="2" xfId="0" applyFont="1" applyFill="1" applyBorder="1" applyAlignment="1">
      <alignment horizontal="right" vertical="center"/>
    </xf>
    <xf numFmtId="0" fontId="7" fillId="0" borderId="2" xfId="0" applyFont="1" applyBorder="1" applyAlignment="1">
      <alignment horizontal="right" vertical="center"/>
    </xf>
    <xf numFmtId="0" fontId="25" fillId="4" borderId="26" xfId="0" applyFont="1" applyFill="1" applyBorder="1" applyAlignment="1">
      <alignment wrapText="1"/>
    </xf>
    <xf numFmtId="0" fontId="0" fillId="0" borderId="28" xfId="0" applyBorder="1" applyAlignment="1"/>
    <xf numFmtId="0" fontId="0" fillId="0" borderId="41" xfId="0" applyBorder="1" applyAlignment="1"/>
    <xf numFmtId="0" fontId="21" fillId="2" borderId="33" xfId="0" applyFont="1" applyFill="1" applyBorder="1" applyAlignment="1">
      <alignment wrapText="1"/>
    </xf>
    <xf numFmtId="0" fontId="14" fillId="0" borderId="29" xfId="0" applyFont="1" applyBorder="1" applyAlignment="1"/>
    <xf numFmtId="0" fontId="14" fillId="0" borderId="79" xfId="0" applyFont="1" applyBorder="1" applyAlignment="1"/>
    <xf numFmtId="0" fontId="37" fillId="4" borderId="40" xfId="0" applyFont="1" applyFill="1" applyBorder="1" applyAlignment="1">
      <alignment wrapText="1"/>
    </xf>
    <xf numFmtId="0" fontId="7" fillId="0" borderId="27" xfId="0" applyFont="1" applyBorder="1" applyAlignment="1"/>
    <xf numFmtId="0" fontId="7" fillId="0" borderId="32" xfId="0" applyFont="1" applyBorder="1" applyAlignment="1"/>
    <xf numFmtId="0" fontId="14" fillId="8" borderId="26" xfId="0" applyFont="1" applyFill="1" applyBorder="1" applyAlignment="1">
      <alignment wrapText="1"/>
    </xf>
    <xf numFmtId="0" fontId="7" fillId="8" borderId="28" xfId="0" applyFont="1" applyFill="1" applyBorder="1" applyAlignment="1"/>
    <xf numFmtId="0" fontId="7" fillId="8" borderId="41" xfId="0" applyFont="1" applyFill="1" applyBorder="1" applyAlignment="1"/>
    <xf numFmtId="0" fontId="25" fillId="8" borderId="40" xfId="0" applyFont="1" applyFill="1" applyBorder="1" applyAlignment="1">
      <alignment wrapText="1"/>
    </xf>
    <xf numFmtId="0" fontId="0" fillId="8" borderId="32" xfId="0" applyFill="1" applyBorder="1" applyAlignment="1"/>
    <xf numFmtId="0" fontId="25" fillId="8" borderId="26" xfId="0" applyFont="1" applyFill="1" applyBorder="1" applyAlignment="1">
      <alignment wrapText="1"/>
    </xf>
    <xf numFmtId="0" fontId="0" fillId="8" borderId="28" xfId="0" applyFill="1" applyBorder="1" applyAlignment="1"/>
    <xf numFmtId="0" fontId="0" fillId="8" borderId="41" xfId="0" applyFill="1" applyBorder="1" applyAlignment="1"/>
    <xf numFmtId="170" fontId="34" fillId="2" borderId="53" xfId="1" applyNumberFormat="1" applyFont="1" applyFill="1" applyBorder="1" applyAlignment="1">
      <alignment horizontal="center"/>
    </xf>
    <xf numFmtId="170" fontId="0" fillId="0" borderId="41" xfId="1" applyNumberFormat="1" applyFont="1" applyBorder="1" applyAlignment="1">
      <alignment horizontal="center"/>
    </xf>
    <xf numFmtId="0" fontId="13" fillId="2" borderId="14" xfId="0" applyFont="1" applyFill="1" applyBorder="1" applyAlignment="1">
      <alignment wrapText="1"/>
    </xf>
    <xf numFmtId="0" fontId="0" fillId="0" borderId="15" xfId="0" applyBorder="1" applyAlignment="1"/>
    <xf numFmtId="0" fontId="0" fillId="0" borderId="59" xfId="0" applyBorder="1" applyAlignment="1"/>
  </cellXfs>
  <cellStyles count="6">
    <cellStyle name="Euro" xfId="5"/>
    <cellStyle name="Prozent" xfId="2" builtinId="5"/>
    <cellStyle name="Prozent 2" xfId="4"/>
    <cellStyle name="Standard" xfId="0" builtinId="0"/>
    <cellStyle name="Standard 2" xfId="3"/>
    <cellStyle name="Währung" xfId="1" builtinId="4"/>
  </cellStyles>
  <dxfs count="39">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FFFF99"/>
      <color rgb="FFDAE7F6"/>
      <color rgb="FFFF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663576</xdr:colOff>
      <xdr:row>0</xdr:row>
      <xdr:rowOff>69215</xdr:rowOff>
    </xdr:from>
    <xdr:to>
      <xdr:col>3</xdr:col>
      <xdr:colOff>670560</xdr:colOff>
      <xdr:row>0</xdr:row>
      <xdr:rowOff>266701</xdr:rowOff>
    </xdr:to>
    <xdr:pic>
      <xdr:nvPicPr>
        <xdr:cNvPr id="2" name="Grafik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6451" y="69215"/>
          <a:ext cx="1302384" cy="1974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438150</xdr:colOff>
      <xdr:row>0</xdr:row>
      <xdr:rowOff>66675</xdr:rowOff>
    </xdr:from>
    <xdr:to>
      <xdr:col>4</xdr:col>
      <xdr:colOff>978534</xdr:colOff>
      <xdr:row>0</xdr:row>
      <xdr:rowOff>264161</xdr:rowOff>
    </xdr:to>
    <xdr:pic>
      <xdr:nvPicPr>
        <xdr:cNvPr id="3" name="Grafik 2">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66675"/>
          <a:ext cx="1302384" cy="197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180975</xdr:colOff>
      <xdr:row>2</xdr:row>
      <xdr:rowOff>133350</xdr:rowOff>
    </xdr:from>
    <xdr:ext cx="3076575" cy="619125"/>
    <xdr:sp macro="" textlink="">
      <xdr:nvSpPr>
        <xdr:cNvPr id="2" name="Textfeld 1">
          <a:extLst>
            <a:ext uri="{FF2B5EF4-FFF2-40B4-BE49-F238E27FC236}">
              <a16:creationId xmlns:a16="http://schemas.microsoft.com/office/drawing/2014/main" xmlns="" id="{00000000-0008-0000-0100-000002000000}"/>
            </a:ext>
          </a:extLst>
        </xdr:cNvPr>
        <xdr:cNvSpPr txBox="1"/>
      </xdr:nvSpPr>
      <xdr:spPr>
        <a:xfrm>
          <a:off x="7191375" y="800100"/>
          <a:ext cx="3076575" cy="6191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In diesem Reiter sind keine manuellen Eintragungen vorzunehmen. Alle Werte ergeben sich aus den Berechnungen der Reiter A - E.</a:t>
          </a:r>
          <a:endParaRPr lang="de-DE" sz="1100" b="0"/>
        </a:p>
      </xdr:txBody>
    </xdr:sp>
    <xdr:clientData fPrintsWithSheet="0"/>
  </xdr:oneCellAnchor>
  <xdr:twoCellAnchor editAs="oneCell">
    <xdr:from>
      <xdr:col>3</xdr:col>
      <xdr:colOff>66675</xdr:colOff>
      <xdr:row>0</xdr:row>
      <xdr:rowOff>66675</xdr:rowOff>
    </xdr:from>
    <xdr:to>
      <xdr:col>4</xdr:col>
      <xdr:colOff>178434</xdr:colOff>
      <xdr:row>0</xdr:row>
      <xdr:rowOff>264161</xdr:rowOff>
    </xdr:to>
    <xdr:pic>
      <xdr:nvPicPr>
        <xdr:cNvPr id="4" name="Grafik 3">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66675"/>
          <a:ext cx="1302384" cy="1974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234950</xdr:colOff>
      <xdr:row>198</xdr:row>
      <xdr:rowOff>95249</xdr:rowOff>
    </xdr:from>
    <xdr:ext cx="6096000" cy="1485901"/>
    <xdr:sp macro="" textlink="">
      <xdr:nvSpPr>
        <xdr:cNvPr id="2" name="Textfeld 1">
          <a:extLst>
            <a:ext uri="{FF2B5EF4-FFF2-40B4-BE49-F238E27FC236}">
              <a16:creationId xmlns="" xmlns:a16="http://schemas.microsoft.com/office/drawing/2014/main" id="{00000000-0008-0000-0100-000002000000}"/>
            </a:ext>
          </a:extLst>
        </xdr:cNvPr>
        <xdr:cNvSpPr txBox="1"/>
      </xdr:nvSpPr>
      <xdr:spPr>
        <a:xfrm>
          <a:off x="234950" y="36318824"/>
          <a:ext cx="6096000" cy="1485901"/>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Welche prozentualen Schlüssel bei der Aufteilung der Ist-Kosten zum Tragen kommen, hängt davon ab, ob die Kosten für Gebäude, Nebenkosten und Ausstattung für den Heimbereich getrennt vorliegen (also ohne auf Flächen außerhalb des Heimbereichs entfallende Kosten), oder  Kosten nur gesammelt, also inklusive Kosten von Flächen außerhalb Heimbereich vorliegen.</a:t>
          </a:r>
        </a:p>
        <a:p>
          <a:r>
            <a:rPr lang="de-DE" sz="1100" b="0" baseline="0"/>
            <a:t>Alle Berechnungen in den anderen Reitern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a:t>
          </a:r>
          <a:endParaRPr lang="de-DE" sz="1100" b="0"/>
        </a:p>
      </xdr:txBody>
    </xdr:sp>
    <xdr:clientData fPrintsWithSheet="0"/>
  </xdr:oneCellAnchor>
  <xdr:twoCellAnchor editAs="oneCell">
    <xdr:from>
      <xdr:col>5</xdr:col>
      <xdr:colOff>390525</xdr:colOff>
      <xdr:row>0</xdr:row>
      <xdr:rowOff>66675</xdr:rowOff>
    </xdr:from>
    <xdr:to>
      <xdr:col>6</xdr:col>
      <xdr:colOff>816609</xdr:colOff>
      <xdr:row>0</xdr:row>
      <xdr:rowOff>264161</xdr:rowOff>
    </xdr:to>
    <xdr:pic>
      <xdr:nvPicPr>
        <xdr:cNvPr id="3" name="Grafik 2">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66675"/>
          <a:ext cx="1302384" cy="197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762000</xdr:colOff>
      <xdr:row>0</xdr:row>
      <xdr:rowOff>76200</xdr:rowOff>
    </xdr:from>
    <xdr:to>
      <xdr:col>5</xdr:col>
      <xdr:colOff>997584</xdr:colOff>
      <xdr:row>0</xdr:row>
      <xdr:rowOff>273686</xdr:rowOff>
    </xdr:to>
    <xdr:pic>
      <xdr:nvPicPr>
        <xdr:cNvPr id="3" name="Grafik 2">
          <a:extLst>
            <a:ext uri="{FF2B5EF4-FFF2-40B4-BE49-F238E27FC236}">
              <a16:creationId xmlns=""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9825" y="76200"/>
          <a:ext cx="1302384" cy="197486"/>
        </a:xfrm>
        <a:prstGeom prst="rect">
          <a:avLst/>
        </a:prstGeom>
      </xdr:spPr>
    </xdr:pic>
    <xdr:clientData/>
  </xdr:twoCellAnchor>
  <xdr:twoCellAnchor editAs="oneCell">
    <xdr:from>
      <xdr:col>4</xdr:col>
      <xdr:colOff>0</xdr:colOff>
      <xdr:row>0</xdr:row>
      <xdr:rowOff>76200</xdr:rowOff>
    </xdr:from>
    <xdr:to>
      <xdr:col>4</xdr:col>
      <xdr:colOff>0</xdr:colOff>
      <xdr:row>0</xdr:row>
      <xdr:rowOff>273686</xdr:rowOff>
    </xdr:to>
    <xdr:pic>
      <xdr:nvPicPr>
        <xdr:cNvPr id="4" name="Grafik 3">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76200"/>
          <a:ext cx="1302384" cy="197486"/>
        </a:xfrm>
        <a:prstGeom prst="rect">
          <a:avLst/>
        </a:prstGeom>
      </xdr:spPr>
    </xdr:pic>
    <xdr:clientData/>
  </xdr:twoCellAnchor>
  <xdr:oneCellAnchor>
    <xdr:from>
      <xdr:col>0</xdr:col>
      <xdr:colOff>104775</xdr:colOff>
      <xdr:row>121</xdr:row>
      <xdr:rowOff>161925</xdr:rowOff>
    </xdr:from>
    <xdr:ext cx="6096000" cy="2047875"/>
    <xdr:sp macro="" textlink="">
      <xdr:nvSpPr>
        <xdr:cNvPr id="5" name="Textfeld 4">
          <a:extLst>
            <a:ext uri="{FF2B5EF4-FFF2-40B4-BE49-F238E27FC236}">
              <a16:creationId xmlns:a16="http://schemas.microsoft.com/office/drawing/2014/main" xmlns="" id="{00000000-0008-0000-0200-000002000000}"/>
            </a:ext>
          </a:extLst>
        </xdr:cNvPr>
        <xdr:cNvSpPr txBox="1"/>
      </xdr:nvSpPr>
      <xdr:spPr>
        <a:xfrm>
          <a:off x="104775" y="26069925"/>
          <a:ext cx="6096000" cy="204787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tx1"/>
              </a:solidFill>
              <a:effectLst/>
              <a:latin typeface="+mn-lt"/>
              <a:ea typeface="+mn-ea"/>
              <a:cs typeface="+mn-cs"/>
            </a:rPr>
            <a:t>Bei Aufteilung nach Flächenschlüssel:</a:t>
          </a:r>
          <a:br>
            <a:rPr lang="de-DE" sz="1100" b="0" baseline="0">
              <a:solidFill>
                <a:schemeClr val="tx1"/>
              </a:solidFill>
              <a:effectLst/>
              <a:latin typeface="+mn-lt"/>
              <a:ea typeface="+mn-ea"/>
              <a:cs typeface="+mn-cs"/>
            </a:rPr>
          </a:br>
          <a:r>
            <a:rPr lang="de-DE" sz="1100" b="0" baseline="0">
              <a:solidFill>
                <a:schemeClr val="tx1"/>
              </a:solidFill>
              <a:effectLst/>
              <a:latin typeface="+mn-lt"/>
              <a:ea typeface="+mn-ea"/>
              <a:cs typeface="+mn-cs"/>
            </a:rPr>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Wo bereits IK-Sätze vorliegen und diese für die Berechnung herangezogen werden können, umfassen diese immer ausschließlich den Heimbereich, so dass kein Abzug für externe Flächen notwendig ist.</a:t>
          </a:r>
          <a:endParaRPr lang="de-DE">
            <a:effectLst/>
          </a:endParaRPr>
        </a:p>
        <a:p>
          <a:r>
            <a:rPr lang="de-DE" sz="1100" b="0" baseline="0"/>
            <a:t>Sofern kein bzw. kein passender IK-Satz vorliegt, ist zu beachten, ob die Anschaffungs- und Herstellungskosten des Gebäudes auch Flächen außerhalb des Heimbereichs umfassen. Ggfs. sind die Kosten des Heimbereichs durch Flächenschlüssel zu ermitteln und anhand der im IK-Satz üblichen Kalkulationssätze die Kosten pro Bewohner und  Monat zu ermitteln.</a:t>
          </a:r>
          <a:endParaRPr lang="de-DE" sz="1100" b="0"/>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0</xdr:row>
      <xdr:rowOff>76200</xdr:rowOff>
    </xdr:from>
    <xdr:to>
      <xdr:col>5</xdr:col>
      <xdr:colOff>0</xdr:colOff>
      <xdr:row>0</xdr:row>
      <xdr:rowOff>187961</xdr:rowOff>
    </xdr:to>
    <xdr:pic>
      <xdr:nvPicPr>
        <xdr:cNvPr id="4" name="Grafik 3">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76200"/>
          <a:ext cx="0" cy="197486"/>
        </a:xfrm>
        <a:prstGeom prst="rect">
          <a:avLst/>
        </a:prstGeom>
      </xdr:spPr>
    </xdr:pic>
    <xdr:clientData/>
  </xdr:twoCellAnchor>
  <xdr:twoCellAnchor editAs="oneCell">
    <xdr:from>
      <xdr:col>6</xdr:col>
      <xdr:colOff>638174</xdr:colOff>
      <xdr:row>0</xdr:row>
      <xdr:rowOff>61913</xdr:rowOff>
    </xdr:from>
    <xdr:to>
      <xdr:col>7</xdr:col>
      <xdr:colOff>902334</xdr:colOff>
      <xdr:row>0</xdr:row>
      <xdr:rowOff>259399</xdr:rowOff>
    </xdr:to>
    <xdr:pic>
      <xdr:nvPicPr>
        <xdr:cNvPr id="5" name="Grafik 4">
          <a:extLst>
            <a:ext uri="{FF2B5EF4-FFF2-40B4-BE49-F238E27FC236}">
              <a16:creationId xmlns=""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6737" y="61913"/>
          <a:ext cx="1300003" cy="197486"/>
        </a:xfrm>
        <a:prstGeom prst="rect">
          <a:avLst/>
        </a:prstGeom>
      </xdr:spPr>
    </xdr:pic>
    <xdr:clientData/>
  </xdr:twoCellAnchor>
  <xdr:twoCellAnchor editAs="oneCell">
    <xdr:from>
      <xdr:col>5</xdr:col>
      <xdr:colOff>0</xdr:colOff>
      <xdr:row>0</xdr:row>
      <xdr:rowOff>76200</xdr:rowOff>
    </xdr:from>
    <xdr:to>
      <xdr:col>5</xdr:col>
      <xdr:colOff>0</xdr:colOff>
      <xdr:row>0</xdr:row>
      <xdr:rowOff>187961</xdr:rowOff>
    </xdr:to>
    <xdr:pic>
      <xdr:nvPicPr>
        <xdr:cNvPr id="6" name="Grafik 5">
          <a:extLst>
            <a:ext uri="{FF2B5EF4-FFF2-40B4-BE49-F238E27FC236}">
              <a16:creationId xmlns=""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5575" y="76200"/>
          <a:ext cx="0" cy="111761"/>
        </a:xfrm>
        <a:prstGeom prst="rect">
          <a:avLst/>
        </a:prstGeom>
      </xdr:spPr>
    </xdr:pic>
    <xdr:clientData/>
  </xdr:twoCellAnchor>
  <xdr:twoCellAnchor editAs="oneCell">
    <xdr:from>
      <xdr:col>6</xdr:col>
      <xdr:colOff>638174</xdr:colOff>
      <xdr:row>0</xdr:row>
      <xdr:rowOff>61913</xdr:rowOff>
    </xdr:from>
    <xdr:to>
      <xdr:col>7</xdr:col>
      <xdr:colOff>902334</xdr:colOff>
      <xdr:row>0</xdr:row>
      <xdr:rowOff>259399</xdr:rowOff>
    </xdr:to>
    <xdr:pic>
      <xdr:nvPicPr>
        <xdr:cNvPr id="7" name="Grafik 6">
          <a:extLst>
            <a:ext uri="{FF2B5EF4-FFF2-40B4-BE49-F238E27FC236}">
              <a16:creationId xmlns=""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2449" y="61913"/>
          <a:ext cx="1292860" cy="1974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47625</xdr:colOff>
      <xdr:row>34</xdr:row>
      <xdr:rowOff>123825</xdr:rowOff>
    </xdr:from>
    <xdr:ext cx="6096000" cy="1162050"/>
    <xdr:sp macro="" textlink="">
      <xdr:nvSpPr>
        <xdr:cNvPr id="2" name="Textfeld 1">
          <a:extLst>
            <a:ext uri="{FF2B5EF4-FFF2-40B4-BE49-F238E27FC236}">
              <a16:creationId xmlns="" xmlns:a16="http://schemas.microsoft.com/office/drawing/2014/main" id="{00000000-0008-0000-0400-000002000000}"/>
            </a:ext>
          </a:extLst>
        </xdr:cNvPr>
        <xdr:cNvSpPr txBox="1"/>
      </xdr:nvSpPr>
      <xdr:spPr>
        <a:xfrm>
          <a:off x="47625" y="7400925"/>
          <a:ext cx="6096000" cy="1162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Bei Aufteilung nach Flächenschlüssel:</a:t>
          </a:r>
          <a:br>
            <a:rPr lang="de-DE" sz="1100" b="0" baseline="0"/>
          </a:br>
          <a:r>
            <a:rPr lang="de-DE" sz="1100" b="0" baseline="0"/>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a:t>
          </a:r>
          <a:br>
            <a:rPr lang="de-DE" sz="1100" b="0" baseline="0"/>
          </a:br>
          <a:r>
            <a:rPr lang="de-DE" sz="1100" b="0" baseline="0"/>
            <a:t>Siehe Reiter A Flächen</a:t>
          </a:r>
          <a:endParaRPr lang="de-DE" sz="1100" b="0"/>
        </a:p>
      </xdr:txBody>
    </xdr:sp>
    <xdr:clientData fPrintsWithSheet="0"/>
  </xdr:oneCellAnchor>
  <xdr:twoCellAnchor editAs="oneCell">
    <xdr:from>
      <xdr:col>4</xdr:col>
      <xdr:colOff>714375</xdr:colOff>
      <xdr:row>0</xdr:row>
      <xdr:rowOff>76200</xdr:rowOff>
    </xdr:from>
    <xdr:to>
      <xdr:col>5</xdr:col>
      <xdr:colOff>969009</xdr:colOff>
      <xdr:row>0</xdr:row>
      <xdr:rowOff>273686</xdr:rowOff>
    </xdr:to>
    <xdr:pic>
      <xdr:nvPicPr>
        <xdr:cNvPr id="3" name="Grafik 2">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76200"/>
          <a:ext cx="1302384" cy="1974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752475</xdr:colOff>
      <xdr:row>0</xdr:row>
      <xdr:rowOff>57150</xdr:rowOff>
    </xdr:from>
    <xdr:to>
      <xdr:col>4</xdr:col>
      <xdr:colOff>1007109</xdr:colOff>
      <xdr:row>0</xdr:row>
      <xdr:rowOff>254636</xdr:rowOff>
    </xdr:to>
    <xdr:pic>
      <xdr:nvPicPr>
        <xdr:cNvPr id="4" name="Grafik 3">
          <a:extLst>
            <a:ext uri="{FF2B5EF4-FFF2-40B4-BE49-F238E27FC236}">
              <a16:creationId xmlns=""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2975" y="57150"/>
          <a:ext cx="1302384" cy="19748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85725</xdr:colOff>
      <xdr:row>63</xdr:row>
      <xdr:rowOff>133350</xdr:rowOff>
    </xdr:from>
    <xdr:ext cx="6096000" cy="1162050"/>
    <xdr:sp macro="" textlink="">
      <xdr:nvSpPr>
        <xdr:cNvPr id="2" name="Textfeld 1">
          <a:extLst>
            <a:ext uri="{FF2B5EF4-FFF2-40B4-BE49-F238E27FC236}">
              <a16:creationId xmlns="" xmlns:a16="http://schemas.microsoft.com/office/drawing/2014/main" id="{00000000-0008-0000-0600-000002000000}"/>
            </a:ext>
          </a:extLst>
        </xdr:cNvPr>
        <xdr:cNvSpPr txBox="1"/>
      </xdr:nvSpPr>
      <xdr:spPr>
        <a:xfrm>
          <a:off x="85725" y="9077325"/>
          <a:ext cx="6096000" cy="11620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baseline="0"/>
            <a:t>Bei Aufteilung nach Flächenschlüssel:</a:t>
          </a:r>
          <a:br>
            <a:rPr lang="de-DE" sz="1100" b="0" baseline="0"/>
          </a:br>
          <a:r>
            <a:rPr lang="de-DE" sz="1100" b="0" baseline="0"/>
            <a:t>Alle Berechnungen dieses Reiters sind standardmäßig auf den Schlüssel "persönliche Wohnfläche : Fachleistungsfläche" eingestellt, entsprechen also der Annahme, dass die dargestellten Kosten nur den Heimbereich umfassen. Sofern auch  Kosten anderer Flächen enthalten sind, müssen überall, wo per Flächenschlüssel aufgeteilt wird, manuell die Formeln umgestellt werden. </a:t>
          </a:r>
          <a:br>
            <a:rPr lang="de-DE" sz="1100" b="0" baseline="0"/>
          </a:br>
          <a:r>
            <a:rPr lang="de-DE" sz="1100" b="0" baseline="0"/>
            <a:t>Siehe Reiter A Flächen</a:t>
          </a:r>
          <a:endParaRPr lang="de-DE" sz="1100" b="0"/>
        </a:p>
      </xdr:txBody>
    </xdr:sp>
    <xdr:clientData fPrintsWithSheet="0"/>
  </xdr:oneCellAnchor>
  <xdr:twoCellAnchor editAs="oneCell">
    <xdr:from>
      <xdr:col>4</xdr:col>
      <xdr:colOff>619125</xdr:colOff>
      <xdr:row>0</xdr:row>
      <xdr:rowOff>85725</xdr:rowOff>
    </xdr:from>
    <xdr:to>
      <xdr:col>4</xdr:col>
      <xdr:colOff>0</xdr:colOff>
      <xdr:row>0</xdr:row>
      <xdr:rowOff>187961</xdr:rowOff>
    </xdr:to>
    <xdr:pic>
      <xdr:nvPicPr>
        <xdr:cNvPr id="3" name="Grafik 2">
          <a:extLst>
            <a:ext uri="{FF2B5EF4-FFF2-40B4-BE49-F238E27FC236}">
              <a16:creationId xmlns=""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85725"/>
          <a:ext cx="1302384" cy="197486"/>
        </a:xfrm>
        <a:prstGeom prst="rect">
          <a:avLst/>
        </a:prstGeom>
      </xdr:spPr>
    </xdr:pic>
    <xdr:clientData/>
  </xdr:twoCellAnchor>
  <xdr:twoCellAnchor editAs="oneCell">
    <xdr:from>
      <xdr:col>7</xdr:col>
      <xdr:colOff>857250</xdr:colOff>
      <xdr:row>0</xdr:row>
      <xdr:rowOff>76200</xdr:rowOff>
    </xdr:from>
    <xdr:to>
      <xdr:col>8</xdr:col>
      <xdr:colOff>978534</xdr:colOff>
      <xdr:row>0</xdr:row>
      <xdr:rowOff>273686</xdr:rowOff>
    </xdr:to>
    <xdr:pic>
      <xdr:nvPicPr>
        <xdr:cNvPr id="4" name="Grafik 3">
          <a:extLst>
            <a:ext uri="{FF2B5EF4-FFF2-40B4-BE49-F238E27FC236}">
              <a16:creationId xmlns=""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4550" y="76200"/>
          <a:ext cx="1302384" cy="1974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xdr:colOff>
      <xdr:row>15</xdr:row>
      <xdr:rowOff>76200</xdr:rowOff>
    </xdr:from>
    <xdr:to>
      <xdr:col>8</xdr:col>
      <xdr:colOff>1009650</xdr:colOff>
      <xdr:row>18</xdr:row>
      <xdr:rowOff>47625</xdr:rowOff>
    </xdr:to>
    <xdr:sp macro="" textlink="">
      <xdr:nvSpPr>
        <xdr:cNvPr id="2" name="Abgerundetes Rechteck 1">
          <a:extLst>
            <a:ext uri="{FF2B5EF4-FFF2-40B4-BE49-F238E27FC236}">
              <a16:creationId xmlns="" xmlns:a16="http://schemas.microsoft.com/office/drawing/2014/main" id="{00000000-0008-0000-0700-000002000000}"/>
            </a:ext>
          </a:extLst>
        </xdr:cNvPr>
        <xdr:cNvSpPr/>
      </xdr:nvSpPr>
      <xdr:spPr>
        <a:xfrm>
          <a:off x="76199" y="3657600"/>
          <a:ext cx="8886826" cy="542925"/>
        </a:xfrm>
        <a:prstGeom prst="roundRect">
          <a:avLst/>
        </a:prstGeom>
        <a:solidFill>
          <a:srgbClr val="990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400" b="1">
              <a:latin typeface="Arial" pitchFamily="34" charset="0"/>
              <a:cs typeface="Arial" pitchFamily="34" charset="0"/>
            </a:rPr>
            <a:t> Basismiete für die privaten Wohnflächen</a:t>
          </a:r>
        </a:p>
        <a:p>
          <a:r>
            <a:rPr lang="de-DE" sz="1100" b="0">
              <a:latin typeface="Arial" pitchFamily="34" charset="0"/>
              <a:cs typeface="Arial" pitchFamily="34" charset="0"/>
            </a:rPr>
            <a:t>Übernahme bis zur Höhe der angemessenen Warmmiete eines Ein-Personen-Haushalts </a:t>
          </a:r>
        </a:p>
        <a:p>
          <a:r>
            <a:rPr lang="de-DE" sz="1100" b="0">
              <a:latin typeface="Arial" pitchFamily="34" charset="0"/>
              <a:cs typeface="Arial" pitchFamily="34" charset="0"/>
            </a:rPr>
            <a:t>im Rahmen der Grundsicherung je nach Kommune:</a:t>
          </a:r>
        </a:p>
      </xdr:txBody>
    </xdr:sp>
    <xdr:clientData/>
  </xdr:twoCellAnchor>
  <xdr:twoCellAnchor>
    <xdr:from>
      <xdr:col>0</xdr:col>
      <xdr:colOff>76200</xdr:colOff>
      <xdr:row>26</xdr:row>
      <xdr:rowOff>66674</xdr:rowOff>
    </xdr:from>
    <xdr:to>
      <xdr:col>8</xdr:col>
      <xdr:colOff>1019175</xdr:colOff>
      <xdr:row>28</xdr:row>
      <xdr:rowOff>209549</xdr:rowOff>
    </xdr:to>
    <xdr:sp macro="" textlink="">
      <xdr:nvSpPr>
        <xdr:cNvPr id="3" name="Abgerundetes Rechteck 2">
          <a:extLst>
            <a:ext uri="{FF2B5EF4-FFF2-40B4-BE49-F238E27FC236}">
              <a16:creationId xmlns="" xmlns:a16="http://schemas.microsoft.com/office/drawing/2014/main" id="{00000000-0008-0000-0700-000003000000}"/>
            </a:ext>
          </a:extLst>
        </xdr:cNvPr>
        <xdr:cNvSpPr/>
      </xdr:nvSpPr>
      <xdr:spPr>
        <a:xfrm>
          <a:off x="76200" y="5886449"/>
          <a:ext cx="8001000" cy="523875"/>
        </a:xfrm>
        <a:prstGeom prst="roundRect">
          <a:avLst/>
        </a:prstGeom>
        <a:solidFill>
          <a:srgbClr val="9900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200" b="1" kern="1200">
              <a:solidFill>
                <a:schemeClr val="lt1"/>
              </a:solidFill>
              <a:latin typeface="Arial" pitchFamily="34" charset="0"/>
              <a:ea typeface="+mn-ea"/>
              <a:cs typeface="Arial" pitchFamily="34" charset="0"/>
            </a:rPr>
            <a:t>Miet-Sonderaufschlag für die privaten Wohnflächen</a:t>
          </a:r>
        </a:p>
        <a:p>
          <a:r>
            <a:rPr lang="de-DE" sz="1100">
              <a:latin typeface="Arial" pitchFamily="34" charset="0"/>
              <a:cs typeface="Arial" pitchFamily="34" charset="0"/>
            </a:rPr>
            <a:t>Übernahme eines Aufschlag von bis zu 25 % bei Vermietung von gemeinschaftlichen Wohnformen „außerhalb von Wohnungen</a:t>
          </a:r>
          <a:r>
            <a:rPr lang="de-DE" sz="800">
              <a:latin typeface="Arial" pitchFamily="34" charset="0"/>
              <a:cs typeface="Arial" pitchFamily="34" charset="0"/>
            </a:rPr>
            <a:t> </a:t>
          </a:r>
          <a:r>
            <a:rPr lang="de-DE" sz="800" baseline="0">
              <a:latin typeface="Arial" pitchFamily="34" charset="0"/>
              <a:cs typeface="Arial" pitchFamily="34" charset="0"/>
            </a:rPr>
            <a:t> </a:t>
          </a:r>
          <a:r>
            <a:rPr lang="de-DE" sz="800">
              <a:latin typeface="Arial" pitchFamily="34" charset="0"/>
              <a:cs typeface="Arial" pitchFamily="34" charset="0"/>
            </a:rPr>
            <a:t>(ehem. Wohngruppe bzw. entspricht stationärem Setting)</a:t>
          </a:r>
        </a:p>
      </xdr:txBody>
    </xdr:sp>
    <xdr:clientData/>
  </xdr:twoCellAnchor>
  <xdr:twoCellAnchor>
    <xdr:from>
      <xdr:col>0</xdr:col>
      <xdr:colOff>57150</xdr:colOff>
      <xdr:row>36</xdr:row>
      <xdr:rowOff>63500</xdr:rowOff>
    </xdr:from>
    <xdr:to>
      <xdr:col>8</xdr:col>
      <xdr:colOff>1047750</xdr:colOff>
      <xdr:row>38</xdr:row>
      <xdr:rowOff>200025</xdr:rowOff>
    </xdr:to>
    <xdr:sp macro="" textlink="">
      <xdr:nvSpPr>
        <xdr:cNvPr id="4" name="Abgerundetes Rechteck 3">
          <a:extLst>
            <a:ext uri="{FF2B5EF4-FFF2-40B4-BE49-F238E27FC236}">
              <a16:creationId xmlns="" xmlns:a16="http://schemas.microsoft.com/office/drawing/2014/main" id="{00000000-0008-0000-0700-000004000000}"/>
            </a:ext>
          </a:extLst>
        </xdr:cNvPr>
        <xdr:cNvSpPr/>
      </xdr:nvSpPr>
      <xdr:spPr>
        <a:xfrm>
          <a:off x="57150" y="7988300"/>
          <a:ext cx="8048625" cy="51752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de-DE" sz="1200" b="1">
              <a:latin typeface="Arial" pitchFamily="34" charset="0"/>
              <a:cs typeface="Arial" pitchFamily="34" charset="0"/>
            </a:rPr>
            <a:t>Teilhabeaufschlag für die privaten Wohnflächen</a:t>
          </a:r>
        </a:p>
        <a:p>
          <a:r>
            <a:rPr lang="de-DE" sz="1100">
              <a:latin typeface="Arial" pitchFamily="34" charset="0"/>
              <a:cs typeface="Arial" pitchFamily="34" charset="0"/>
            </a:rPr>
            <a:t>Übernahme der oberhalb der 125 %-Grenze liegenden Aufwendungen für private Wohnflächen durch die Eingliederungshilfe </a:t>
          </a:r>
        </a:p>
        <a:p>
          <a:r>
            <a:rPr lang="de-DE" sz="1100">
              <a:latin typeface="Arial" pitchFamily="34" charset="0"/>
              <a:cs typeface="Arial" pitchFamily="34" charset="0"/>
            </a:rPr>
            <a:t>(§ 42a Abs.6 SGB XII)</a:t>
          </a:r>
        </a:p>
      </xdr:txBody>
    </xdr:sp>
    <xdr:clientData/>
  </xdr:twoCellAnchor>
  <xdr:twoCellAnchor>
    <xdr:from>
      <xdr:col>0</xdr:col>
      <xdr:colOff>57150</xdr:colOff>
      <xdr:row>43</xdr:row>
      <xdr:rowOff>66676</xdr:rowOff>
    </xdr:from>
    <xdr:to>
      <xdr:col>8</xdr:col>
      <xdr:colOff>1038225</xdr:colOff>
      <xdr:row>45</xdr:row>
      <xdr:rowOff>142876</xdr:rowOff>
    </xdr:to>
    <xdr:sp macro="" textlink="">
      <xdr:nvSpPr>
        <xdr:cNvPr id="5" name="Abgerundetes Rechteck 4">
          <a:extLst>
            <a:ext uri="{FF2B5EF4-FFF2-40B4-BE49-F238E27FC236}">
              <a16:creationId xmlns="" xmlns:a16="http://schemas.microsoft.com/office/drawing/2014/main" id="{00000000-0008-0000-0700-000005000000}"/>
            </a:ext>
          </a:extLst>
        </xdr:cNvPr>
        <xdr:cNvSpPr/>
      </xdr:nvSpPr>
      <xdr:spPr>
        <a:xfrm>
          <a:off x="57150" y="16011526"/>
          <a:ext cx="8248650" cy="45720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de-DE" sz="1200" b="1">
              <a:latin typeface="Arial" pitchFamily="34" charset="0"/>
              <a:cs typeface="Arial" pitchFamily="34" charset="0"/>
            </a:rPr>
            <a:t>Investitionsbetrag für die Fachleistungsflächen  </a:t>
          </a:r>
        </a:p>
        <a:p>
          <a:pPr marL="0" marR="0" indent="0" algn="ctr" defTabSz="914400" rtl="0" eaLnBrk="1" fontAlgn="base" latinLnBrk="0" hangingPunct="1">
            <a:lnSpc>
              <a:spcPct val="100000"/>
            </a:lnSpc>
            <a:spcBef>
              <a:spcPct val="0"/>
            </a:spcBef>
            <a:spcAft>
              <a:spcPct val="0"/>
            </a:spcAft>
            <a:buClrTx/>
            <a:buSzTx/>
            <a:buFontTx/>
            <a:buNone/>
            <a:tabLst/>
            <a:defRPr/>
          </a:pPr>
          <a:r>
            <a:rPr lang="de-DE" sz="1100" kern="1200">
              <a:solidFill>
                <a:schemeClr val="lt1"/>
              </a:solidFill>
              <a:effectLst/>
              <a:latin typeface="+mn-lt"/>
              <a:ea typeface="+mn-ea"/>
              <a:cs typeface="+mn-cs"/>
            </a:rPr>
            <a:t>für die zur Erbringung der Fachleistungen „</a:t>
          </a:r>
          <a:r>
            <a:rPr lang="de-DE" sz="1100" i="1" kern="1200">
              <a:solidFill>
                <a:schemeClr val="lt1"/>
              </a:solidFill>
              <a:effectLst/>
              <a:latin typeface="+mn-lt"/>
              <a:ea typeface="+mn-ea"/>
              <a:cs typeface="+mn-cs"/>
            </a:rPr>
            <a:t>erforderlichen betriebsnotwendigen Anlagen</a:t>
          </a:r>
          <a:r>
            <a:rPr lang="de-DE" sz="1100" kern="1200">
              <a:solidFill>
                <a:schemeClr val="lt1"/>
              </a:solidFill>
              <a:effectLst/>
              <a:latin typeface="+mn-lt"/>
              <a:ea typeface="+mn-ea"/>
              <a:cs typeface="+mn-cs"/>
            </a:rPr>
            <a:t>“</a:t>
          </a:r>
          <a:endParaRPr lang="de-DE">
            <a:effectLst/>
          </a:endParaRPr>
        </a:p>
      </xdr:txBody>
    </xdr:sp>
    <xdr:clientData/>
  </xdr:twoCellAnchor>
  <xdr:twoCellAnchor editAs="oneCell">
    <xdr:from>
      <xdr:col>7</xdr:col>
      <xdr:colOff>962025</xdr:colOff>
      <xdr:row>0</xdr:row>
      <xdr:rowOff>76200</xdr:rowOff>
    </xdr:from>
    <xdr:to>
      <xdr:col>8</xdr:col>
      <xdr:colOff>1073784</xdr:colOff>
      <xdr:row>0</xdr:row>
      <xdr:rowOff>273686</xdr:rowOff>
    </xdr:to>
    <xdr:pic>
      <xdr:nvPicPr>
        <xdr:cNvPr id="8" name="Grafik 7">
          <a:extLst>
            <a:ext uri="{FF2B5EF4-FFF2-40B4-BE49-F238E27FC236}">
              <a16:creationId xmlns="" xmlns:a16="http://schemas.microsoft.com/office/drawing/2014/main" id="{00000000-0008-0000-07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76200"/>
          <a:ext cx="1302384" cy="197486"/>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zoomScaleNormal="100" workbookViewId="0">
      <selection activeCell="B5" sqref="B5"/>
    </sheetView>
  </sheetViews>
  <sheetFormatPr baseColWidth="10" defaultRowHeight="15" x14ac:dyDescent="0.25"/>
  <cols>
    <col min="1" max="1" width="28.42578125" customWidth="1"/>
    <col min="2" max="2" width="30.85546875" customWidth="1"/>
    <col min="3" max="3" width="19.42578125" customWidth="1"/>
    <col min="4" max="4" width="10.85546875" customWidth="1"/>
  </cols>
  <sheetData>
    <row r="1" spans="1:4" ht="26.1" x14ac:dyDescent="0.3">
      <c r="A1" s="35" t="s">
        <v>119</v>
      </c>
      <c r="B1" s="43"/>
      <c r="C1" s="43"/>
      <c r="D1" s="44"/>
    </row>
    <row r="2" spans="1:4" ht="26.25" x14ac:dyDescent="0.4">
      <c r="A2" s="49" t="s">
        <v>226</v>
      </c>
      <c r="B2" s="47"/>
      <c r="C2" s="47"/>
      <c r="D2" s="516" t="s">
        <v>229</v>
      </c>
    </row>
    <row r="3" spans="1:4" x14ac:dyDescent="0.25">
      <c r="A3" s="48">
        <f>+B5</f>
        <v>0</v>
      </c>
      <c r="B3" s="46">
        <f>+B6</f>
        <v>0</v>
      </c>
      <c r="C3" s="33" t="s">
        <v>49</v>
      </c>
      <c r="D3" s="34"/>
    </row>
    <row r="4" spans="1:4" ht="26.1" x14ac:dyDescent="0.3">
      <c r="A4" s="49"/>
      <c r="B4" s="47"/>
      <c r="C4" s="47"/>
      <c r="D4" s="318"/>
    </row>
    <row r="5" spans="1:4" x14ac:dyDescent="0.2">
      <c r="A5" s="86" t="s">
        <v>198</v>
      </c>
      <c r="B5" s="354"/>
      <c r="C5" s="47"/>
      <c r="D5" s="318"/>
    </row>
    <row r="6" spans="1:4" x14ac:dyDescent="0.2">
      <c r="A6" s="86" t="s">
        <v>199</v>
      </c>
      <c r="B6" s="354"/>
      <c r="C6" s="47"/>
      <c r="D6" s="318"/>
    </row>
    <row r="7" spans="1:4" x14ac:dyDescent="0.25">
      <c r="A7" s="86" t="s">
        <v>200</v>
      </c>
      <c r="B7" s="354"/>
      <c r="C7" s="47"/>
      <c r="D7" s="318"/>
    </row>
    <row r="8" spans="1:4" x14ac:dyDescent="0.25">
      <c r="A8" s="262" t="s">
        <v>216</v>
      </c>
      <c r="B8" s="533"/>
      <c r="C8" s="47"/>
      <c r="D8" s="318"/>
    </row>
    <row r="9" spans="1:4" x14ac:dyDescent="0.2">
      <c r="A9" s="365"/>
      <c r="B9" s="47"/>
      <c r="C9" s="47"/>
      <c r="D9" s="318"/>
    </row>
    <row r="10" spans="1:4" x14ac:dyDescent="0.25">
      <c r="A10" s="513" t="s">
        <v>209</v>
      </c>
      <c r="B10" s="47"/>
      <c r="C10" s="47"/>
      <c r="D10" s="318"/>
    </row>
    <row r="11" spans="1:4" x14ac:dyDescent="0.2">
      <c r="A11" s="365"/>
      <c r="B11" s="47"/>
      <c r="C11" s="47"/>
      <c r="D11" s="318"/>
    </row>
    <row r="12" spans="1:4" x14ac:dyDescent="0.2">
      <c r="A12" s="365"/>
      <c r="B12" s="47"/>
      <c r="C12" s="47"/>
      <c r="D12" s="318"/>
    </row>
    <row r="13" spans="1:4" x14ac:dyDescent="0.2">
      <c r="A13" s="365"/>
      <c r="B13" s="47"/>
      <c r="C13" s="47"/>
      <c r="D13" s="318"/>
    </row>
    <row r="14" spans="1:4" x14ac:dyDescent="0.2">
      <c r="A14" s="365"/>
      <c r="B14" s="47"/>
      <c r="C14" s="47"/>
      <c r="D14" s="318"/>
    </row>
    <row r="15" spans="1:4" x14ac:dyDescent="0.2">
      <c r="A15" s="365"/>
      <c r="B15" s="47"/>
      <c r="C15" s="47"/>
      <c r="D15" s="318"/>
    </row>
    <row r="16" spans="1:4" x14ac:dyDescent="0.2">
      <c r="A16" s="365"/>
      <c r="B16" s="47"/>
      <c r="C16" s="47"/>
      <c r="D16" s="318"/>
    </row>
    <row r="17" spans="1:4" x14ac:dyDescent="0.2">
      <c r="A17" s="365"/>
      <c r="B17" s="47"/>
      <c r="C17" s="47"/>
      <c r="D17" s="318"/>
    </row>
    <row r="18" spans="1:4" x14ac:dyDescent="0.2">
      <c r="A18" s="365"/>
      <c r="B18" s="47"/>
      <c r="C18" s="47"/>
      <c r="D18" s="318"/>
    </row>
    <row r="19" spans="1:4" x14ac:dyDescent="0.2">
      <c r="A19" s="365"/>
      <c r="B19" s="47"/>
      <c r="C19" s="47"/>
      <c r="D19" s="318"/>
    </row>
    <row r="20" spans="1:4" x14ac:dyDescent="0.2">
      <c r="A20" s="365"/>
      <c r="B20" s="47"/>
      <c r="C20" s="47"/>
      <c r="D20" s="318"/>
    </row>
    <row r="21" spans="1:4" x14ac:dyDescent="0.2">
      <c r="A21" s="365"/>
      <c r="B21" s="47"/>
      <c r="C21" s="47"/>
      <c r="D21" s="318"/>
    </row>
    <row r="22" spans="1:4" x14ac:dyDescent="0.2">
      <c r="A22" s="365"/>
      <c r="B22" s="47"/>
      <c r="C22" s="47"/>
      <c r="D22" s="318"/>
    </row>
    <row r="23" spans="1:4" x14ac:dyDescent="0.2">
      <c r="A23" s="365"/>
      <c r="B23" s="47"/>
      <c r="C23" s="47"/>
      <c r="D23" s="318"/>
    </row>
    <row r="24" spans="1:4" x14ac:dyDescent="0.2">
      <c r="A24" s="365"/>
      <c r="B24" s="47"/>
      <c r="C24" s="47"/>
      <c r="D24" s="318"/>
    </row>
    <row r="25" spans="1:4" x14ac:dyDescent="0.2">
      <c r="A25" s="365"/>
      <c r="B25" s="47"/>
      <c r="C25" s="47"/>
      <c r="D25" s="318"/>
    </row>
    <row r="26" spans="1:4" x14ac:dyDescent="0.2">
      <c r="A26" s="365"/>
      <c r="B26" s="47"/>
      <c r="C26" s="47"/>
      <c r="D26" s="318"/>
    </row>
    <row r="27" spans="1:4" x14ac:dyDescent="0.2">
      <c r="A27" s="365"/>
      <c r="B27" s="47"/>
      <c r="C27" s="47"/>
      <c r="D27" s="318"/>
    </row>
    <row r="28" spans="1:4" x14ac:dyDescent="0.2">
      <c r="A28" s="365"/>
      <c r="B28" s="47"/>
      <c r="C28" s="47"/>
      <c r="D28" s="318"/>
    </row>
    <row r="29" spans="1:4" x14ac:dyDescent="0.2">
      <c r="A29" s="365"/>
      <c r="B29" s="47"/>
      <c r="C29" s="47"/>
      <c r="D29" s="318"/>
    </row>
    <row r="30" spans="1:4" x14ac:dyDescent="0.2">
      <c r="A30" s="365"/>
      <c r="B30" s="47"/>
      <c r="C30" s="47"/>
      <c r="D30" s="318"/>
    </row>
    <row r="31" spans="1:4" x14ac:dyDescent="0.2">
      <c r="A31" s="365"/>
      <c r="B31" s="47"/>
      <c r="C31" s="47"/>
      <c r="D31" s="318"/>
    </row>
    <row r="32" spans="1:4" x14ac:dyDescent="0.2">
      <c r="A32" s="365"/>
      <c r="B32" s="47"/>
      <c r="C32" s="47"/>
      <c r="D32" s="318"/>
    </row>
    <row r="33" spans="1:4" x14ac:dyDescent="0.2">
      <c r="A33" s="365"/>
      <c r="B33" s="47"/>
      <c r="C33" s="47"/>
      <c r="D33" s="318"/>
    </row>
    <row r="34" spans="1:4" x14ac:dyDescent="0.2">
      <c r="A34" s="365"/>
      <c r="B34" s="47"/>
      <c r="C34" s="47"/>
      <c r="D34" s="318"/>
    </row>
    <row r="35" spans="1:4" x14ac:dyDescent="0.2">
      <c r="A35" s="365"/>
      <c r="B35" s="47"/>
      <c r="C35" s="47"/>
      <c r="D35" s="318"/>
    </row>
    <row r="36" spans="1:4" x14ac:dyDescent="0.2">
      <c r="A36" s="365"/>
      <c r="B36" s="47"/>
      <c r="C36" s="47"/>
      <c r="D36" s="318"/>
    </row>
    <row r="37" spans="1:4" x14ac:dyDescent="0.2">
      <c r="A37" s="365"/>
      <c r="B37" s="47"/>
      <c r="C37" s="47"/>
      <c r="D37" s="318"/>
    </row>
    <row r="38" spans="1:4" x14ac:dyDescent="0.2">
      <c r="A38" s="365"/>
      <c r="B38" s="47"/>
      <c r="C38" s="47"/>
      <c r="D38" s="318"/>
    </row>
    <row r="39" spans="1:4" x14ac:dyDescent="0.25">
      <c r="A39" s="365"/>
      <c r="B39" s="47"/>
      <c r="C39" s="47"/>
      <c r="D39" s="318"/>
    </row>
    <row r="40" spans="1:4" x14ac:dyDescent="0.25">
      <c r="A40" s="366"/>
      <c r="B40" s="1"/>
      <c r="C40" s="1"/>
      <c r="D40" s="367"/>
    </row>
  </sheetData>
  <pageMargins left="0.7" right="0.7" top="0.78740157499999996" bottom="0.78740157499999996" header="0.3" footer="0.3"/>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workbookViewId="0">
      <selection activeCell="B7" sqref="B7"/>
    </sheetView>
  </sheetViews>
  <sheetFormatPr baseColWidth="10" defaultRowHeight="15" x14ac:dyDescent="0.25"/>
  <cols>
    <col min="1" max="1" width="22.7109375" customWidth="1"/>
    <col min="2" max="2" width="19.7109375" style="9" customWidth="1"/>
    <col min="5" max="5" width="15.42578125" customWidth="1"/>
  </cols>
  <sheetData>
    <row r="1" spans="1:5" ht="26.1" x14ac:dyDescent="0.3">
      <c r="A1" s="35" t="s">
        <v>34</v>
      </c>
      <c r="B1" s="36"/>
      <c r="C1" s="36"/>
      <c r="D1" s="36"/>
      <c r="E1" s="37"/>
    </row>
    <row r="2" spans="1:5" ht="26.1" x14ac:dyDescent="0.3">
      <c r="A2" s="38" t="s">
        <v>160</v>
      </c>
      <c r="B2" s="39"/>
      <c r="C2" s="39"/>
      <c r="D2" s="41"/>
      <c r="E2" s="348"/>
    </row>
    <row r="3" spans="1:5" x14ac:dyDescent="0.25">
      <c r="A3" s="92">
        <f>+Stammdaten!B5</f>
        <v>0</v>
      </c>
      <c r="B3" s="55">
        <f>+Stammdaten!B3</f>
        <v>0</v>
      </c>
      <c r="C3" s="350"/>
      <c r="D3" s="33" t="s">
        <v>49</v>
      </c>
      <c r="E3" s="34"/>
    </row>
    <row r="4" spans="1:5" x14ac:dyDescent="0.2">
      <c r="A4" s="365"/>
      <c r="B4" s="299"/>
      <c r="C4" s="47"/>
      <c r="D4" s="47"/>
      <c r="E4" s="318"/>
    </row>
    <row r="5" spans="1:5" ht="30" x14ac:dyDescent="0.25">
      <c r="A5" s="511" t="s">
        <v>206</v>
      </c>
      <c r="B5" s="511" t="s">
        <v>207</v>
      </c>
      <c r="C5" s="481"/>
      <c r="D5" s="47"/>
      <c r="E5" s="318"/>
    </row>
    <row r="6" spans="1:5" x14ac:dyDescent="0.25">
      <c r="A6" s="352">
        <v>2017</v>
      </c>
      <c r="B6" s="353"/>
      <c r="C6" s="582">
        <v>284.63</v>
      </c>
      <c r="D6" s="47"/>
      <c r="E6" s="318"/>
    </row>
    <row r="7" spans="1:5" x14ac:dyDescent="0.2">
      <c r="A7" s="352">
        <v>2018</v>
      </c>
      <c r="B7" s="349"/>
      <c r="C7" s="583">
        <f t="shared" ref="C7:C8" si="0">+C6*(1+B7)</f>
        <v>284.63</v>
      </c>
      <c r="D7" s="47"/>
      <c r="E7" s="318"/>
    </row>
    <row r="8" spans="1:5" x14ac:dyDescent="0.2">
      <c r="A8" s="352">
        <v>2019</v>
      </c>
      <c r="B8" s="349"/>
      <c r="C8" s="583">
        <f t="shared" si="0"/>
        <v>284.63</v>
      </c>
      <c r="D8" s="47"/>
      <c r="E8" s="318"/>
    </row>
    <row r="9" spans="1:5" x14ac:dyDescent="0.2">
      <c r="A9" s="352">
        <v>2020</v>
      </c>
      <c r="B9" s="349"/>
      <c r="C9" s="583">
        <f>+C8*(1+B9)</f>
        <v>284.63</v>
      </c>
      <c r="D9" s="47"/>
      <c r="E9" s="318"/>
    </row>
    <row r="10" spans="1:5" x14ac:dyDescent="0.2">
      <c r="A10" s="352">
        <v>2021</v>
      </c>
      <c r="B10" s="349"/>
      <c r="C10" s="583">
        <f t="shared" ref="C10:C13" si="1">+C9*(1+B10)</f>
        <v>284.63</v>
      </c>
      <c r="D10" s="47"/>
      <c r="E10" s="318"/>
    </row>
    <row r="11" spans="1:5" x14ac:dyDescent="0.2">
      <c r="A11" s="352">
        <v>2022</v>
      </c>
      <c r="B11" s="349"/>
      <c r="C11" s="583">
        <f t="shared" si="1"/>
        <v>284.63</v>
      </c>
      <c r="D11" s="47"/>
      <c r="E11" s="318"/>
    </row>
    <row r="12" spans="1:5" x14ac:dyDescent="0.2">
      <c r="A12" s="352">
        <v>2023</v>
      </c>
      <c r="B12" s="349"/>
      <c r="C12" s="583">
        <f t="shared" si="1"/>
        <v>284.63</v>
      </c>
      <c r="D12" s="47"/>
      <c r="E12" s="318"/>
    </row>
    <row r="13" spans="1:5" ht="15.95" thickBot="1" x14ac:dyDescent="0.25">
      <c r="A13" s="352">
        <v>2024</v>
      </c>
      <c r="B13" s="349"/>
      <c r="C13" s="583">
        <f t="shared" si="1"/>
        <v>284.63</v>
      </c>
      <c r="D13" s="47"/>
      <c r="E13" s="318"/>
    </row>
    <row r="14" spans="1:5" ht="15.95" thickBot="1" x14ac:dyDescent="0.25">
      <c r="A14" s="365"/>
      <c r="B14" s="299"/>
      <c r="C14" s="584">
        <f>+C13</f>
        <v>284.63</v>
      </c>
      <c r="D14" s="47" t="s">
        <v>201</v>
      </c>
      <c r="E14" s="318"/>
    </row>
    <row r="15" spans="1:5" x14ac:dyDescent="0.2">
      <c r="A15" s="365"/>
      <c r="B15" s="299"/>
      <c r="C15" s="47"/>
      <c r="D15" s="47"/>
      <c r="E15" s="318"/>
    </row>
    <row r="16" spans="1:5" x14ac:dyDescent="0.2">
      <c r="A16" s="365"/>
      <c r="B16" s="299"/>
      <c r="C16" s="47"/>
      <c r="D16" s="47"/>
      <c r="E16" s="318"/>
    </row>
    <row r="17" spans="1:5" x14ac:dyDescent="0.2">
      <c r="A17" s="365"/>
      <c r="B17" s="299"/>
      <c r="C17" s="47"/>
      <c r="D17" s="47"/>
      <c r="E17" s="318"/>
    </row>
    <row r="18" spans="1:5" x14ac:dyDescent="0.2">
      <c r="A18" s="365"/>
      <c r="B18" s="299"/>
      <c r="C18" s="47"/>
      <c r="D18" s="47"/>
      <c r="E18" s="318"/>
    </row>
    <row r="19" spans="1:5" x14ac:dyDescent="0.2">
      <c r="A19" s="365"/>
      <c r="B19" s="299"/>
      <c r="C19" s="47"/>
      <c r="D19" s="47"/>
      <c r="E19" s="318"/>
    </row>
    <row r="20" spans="1:5" x14ac:dyDescent="0.2">
      <c r="A20" s="365"/>
      <c r="B20" s="299"/>
      <c r="C20" s="47"/>
      <c r="D20" s="47"/>
      <c r="E20" s="318"/>
    </row>
    <row r="21" spans="1:5" x14ac:dyDescent="0.2">
      <c r="A21" s="365"/>
      <c r="B21" s="299"/>
      <c r="C21" s="47"/>
      <c r="D21" s="47"/>
      <c r="E21" s="318"/>
    </row>
    <row r="22" spans="1:5" x14ac:dyDescent="0.2">
      <c r="A22" s="365"/>
      <c r="B22" s="299"/>
      <c r="C22" s="47"/>
      <c r="D22" s="47"/>
      <c r="E22" s="318"/>
    </row>
    <row r="23" spans="1:5" x14ac:dyDescent="0.2">
      <c r="A23" s="365"/>
      <c r="B23" s="299"/>
      <c r="C23" s="47"/>
      <c r="D23" s="47"/>
      <c r="E23" s="318"/>
    </row>
    <row r="24" spans="1:5" x14ac:dyDescent="0.2">
      <c r="A24" s="365"/>
      <c r="B24" s="299"/>
      <c r="C24" s="47"/>
      <c r="D24" s="47"/>
      <c r="E24" s="318"/>
    </row>
    <row r="25" spans="1:5" x14ac:dyDescent="0.2">
      <c r="A25" s="365"/>
      <c r="B25" s="299"/>
      <c r="C25" s="47"/>
      <c r="D25" s="47"/>
      <c r="E25" s="318"/>
    </row>
    <row r="26" spans="1:5" x14ac:dyDescent="0.2">
      <c r="A26" s="365"/>
      <c r="B26" s="299"/>
      <c r="C26" s="47"/>
      <c r="D26" s="47"/>
      <c r="E26" s="318"/>
    </row>
    <row r="27" spans="1:5" x14ac:dyDescent="0.2">
      <c r="A27" s="365"/>
      <c r="B27" s="299"/>
      <c r="C27" s="47"/>
      <c r="D27" s="47"/>
      <c r="E27" s="318"/>
    </row>
    <row r="28" spans="1:5" x14ac:dyDescent="0.25">
      <c r="A28" s="365"/>
      <c r="B28" s="299"/>
      <c r="C28" s="47"/>
      <c r="D28" s="47"/>
      <c r="E28" s="318"/>
    </row>
    <row r="29" spans="1:5" x14ac:dyDescent="0.25">
      <c r="A29" s="365"/>
      <c r="B29" s="299"/>
      <c r="C29" s="47"/>
      <c r="D29" s="47"/>
      <c r="E29" s="318"/>
    </row>
    <row r="30" spans="1:5" x14ac:dyDescent="0.25">
      <c r="A30" s="365"/>
      <c r="B30" s="299"/>
      <c r="C30" s="47"/>
      <c r="D30" s="47"/>
      <c r="E30" s="318"/>
    </row>
    <row r="31" spans="1:5" x14ac:dyDescent="0.25">
      <c r="A31" s="365"/>
      <c r="B31" s="299"/>
      <c r="C31" s="47"/>
      <c r="D31" s="47"/>
      <c r="E31" s="318"/>
    </row>
    <row r="32" spans="1:5" x14ac:dyDescent="0.25">
      <c r="A32" s="365"/>
      <c r="B32" s="299"/>
      <c r="C32" s="47"/>
      <c r="D32" s="47"/>
      <c r="E32" s="318"/>
    </row>
    <row r="33" spans="1:5" x14ac:dyDescent="0.25">
      <c r="A33" s="365"/>
      <c r="B33" s="299"/>
      <c r="C33" s="47"/>
      <c r="D33" s="47"/>
      <c r="E33" s="318"/>
    </row>
    <row r="34" spans="1:5" x14ac:dyDescent="0.25">
      <c r="A34" s="413"/>
      <c r="B34" s="414"/>
      <c r="C34" s="415"/>
      <c r="D34" s="415"/>
      <c r="E34" s="416"/>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0"/>
  <sheetViews>
    <sheetView zoomScaleNormal="100" workbookViewId="0">
      <selection activeCell="A5" sqref="A5"/>
    </sheetView>
  </sheetViews>
  <sheetFormatPr baseColWidth="10" defaultRowHeight="15" x14ac:dyDescent="0.25"/>
  <cols>
    <col min="1" max="1" width="40.5703125" customWidth="1"/>
    <col min="2" max="2" width="22" customWidth="1"/>
    <col min="3" max="3" width="21.85546875" customWidth="1"/>
    <col min="4" max="4" width="17.85546875" customWidth="1"/>
    <col min="5" max="5" width="3.42578125" customWidth="1"/>
    <col min="9" max="9" width="15.42578125" customWidth="1"/>
  </cols>
  <sheetData>
    <row r="1" spans="1:10" ht="26.25" x14ac:dyDescent="0.4">
      <c r="A1" s="608" t="s">
        <v>119</v>
      </c>
      <c r="B1" s="609"/>
      <c r="C1" s="609"/>
      <c r="D1" s="609"/>
      <c r="E1" s="44"/>
      <c r="F1" s="3"/>
    </row>
    <row r="2" spans="1:10" ht="26.25" x14ac:dyDescent="0.4">
      <c r="A2" s="610" t="s">
        <v>250</v>
      </c>
      <c r="B2" s="115"/>
      <c r="C2" s="115"/>
      <c r="D2" s="115"/>
      <c r="E2" s="611" t="str">
        <f>+Stammdaten!D2</f>
        <v>Version 1.2</v>
      </c>
      <c r="F2" s="3"/>
    </row>
    <row r="3" spans="1:10" ht="18.75" x14ac:dyDescent="0.3">
      <c r="A3" s="612">
        <f>+Stammdaten!A3</f>
        <v>0</v>
      </c>
      <c r="B3" s="613">
        <f>+Stammdaten!B3</f>
        <v>0</v>
      </c>
      <c r="C3" s="514"/>
      <c r="D3" s="514"/>
      <c r="E3" s="40"/>
    </row>
    <row r="4" spans="1:10" ht="26.25" x14ac:dyDescent="0.4">
      <c r="A4" s="610"/>
      <c r="B4" s="115"/>
      <c r="C4" s="115"/>
      <c r="D4" s="115"/>
      <c r="E4" s="318"/>
      <c r="J4" s="459"/>
    </row>
    <row r="5" spans="1:10" ht="38.25" customHeight="1" x14ac:dyDescent="0.3">
      <c r="A5" s="614"/>
      <c r="B5" s="615" t="s">
        <v>251</v>
      </c>
      <c r="C5" s="615" t="s">
        <v>252</v>
      </c>
      <c r="D5" s="616" t="s">
        <v>10</v>
      </c>
      <c r="E5" s="318"/>
    </row>
    <row r="6" spans="1:10" ht="18.75" x14ac:dyDescent="0.3">
      <c r="A6" s="617"/>
      <c r="B6" s="618"/>
      <c r="C6" s="618"/>
      <c r="D6" s="619"/>
      <c r="E6" s="318"/>
    </row>
    <row r="7" spans="1:10" ht="18.75" x14ac:dyDescent="0.3">
      <c r="A7" s="617" t="s">
        <v>200</v>
      </c>
      <c r="B7" s="618"/>
      <c r="C7" s="618"/>
      <c r="D7" s="620">
        <f>+Stammdaten!B7</f>
        <v>0</v>
      </c>
      <c r="E7" s="318"/>
    </row>
    <row r="8" spans="1:10" ht="18.75" x14ac:dyDescent="0.3">
      <c r="A8" s="617"/>
      <c r="B8" s="618"/>
      <c r="C8" s="618"/>
      <c r="D8" s="619"/>
      <c r="E8" s="318"/>
    </row>
    <row r="9" spans="1:10" ht="18.75" x14ac:dyDescent="0.3">
      <c r="A9" s="621" t="s">
        <v>253</v>
      </c>
      <c r="B9" s="618"/>
      <c r="C9" s="618"/>
      <c r="D9" s="622"/>
      <c r="E9" s="318"/>
      <c r="G9" s="73"/>
      <c r="H9" s="73"/>
    </row>
    <row r="10" spans="1:10" ht="18.75" x14ac:dyDescent="0.3">
      <c r="A10" s="623" t="s">
        <v>254</v>
      </c>
      <c r="B10" s="651" t="e">
        <f>+'A Flächen'!D154/'Ergebnis-Übersicht'!D7</f>
        <v>#DIV/0!</v>
      </c>
      <c r="C10" s="652" t="e">
        <f>+'A Flächen'!D155/'Ergebnis-Übersicht'!D7</f>
        <v>#DIV/0!</v>
      </c>
      <c r="D10" s="653" t="e">
        <f>+C10+B10</f>
        <v>#DIV/0!</v>
      </c>
      <c r="E10" s="318"/>
      <c r="G10" s="85" t="e">
        <f>+D10*D7-'A Flächen'!D154-'A Flächen'!D155</f>
        <v>#DIV/0!</v>
      </c>
      <c r="H10" s="73" t="s">
        <v>6</v>
      </c>
    </row>
    <row r="11" spans="1:10" ht="18.75" x14ac:dyDescent="0.3">
      <c r="A11" s="623" t="s">
        <v>255</v>
      </c>
      <c r="B11" s="651" t="e">
        <f>+'A Flächen'!D174/'Ergebnis-Übersicht'!D7</f>
        <v>#DIV/0!</v>
      </c>
      <c r="C11" s="652" t="e">
        <f>'A Flächen'!D175/'Ergebnis-Übersicht'!D7</f>
        <v>#DIV/0!</v>
      </c>
      <c r="D11" s="653" t="e">
        <f>+C11+B11</f>
        <v>#DIV/0!</v>
      </c>
      <c r="E11" s="318"/>
      <c r="G11" s="85" t="e">
        <f>+D11*D7-'A Flächen'!D176</f>
        <v>#DIV/0!</v>
      </c>
      <c r="H11" s="73" t="s">
        <v>6</v>
      </c>
    </row>
    <row r="12" spans="1:10" ht="18.75" x14ac:dyDescent="0.3">
      <c r="A12" s="617"/>
      <c r="B12" s="618"/>
      <c r="C12" s="618"/>
      <c r="D12" s="619"/>
      <c r="E12" s="318"/>
      <c r="G12" s="73"/>
      <c r="H12" s="73"/>
    </row>
    <row r="13" spans="1:10" ht="18.75" x14ac:dyDescent="0.3">
      <c r="A13" s="623" t="s">
        <v>256</v>
      </c>
      <c r="B13" s="624" t="e">
        <f>+'E Mietberechnung'!H8</f>
        <v>#DIV/0!</v>
      </c>
      <c r="C13" s="624" t="e">
        <f>+'E Mietberechnung'!I8</f>
        <v>#DIV/0!</v>
      </c>
      <c r="D13" s="625" t="e">
        <f>+C13+B13</f>
        <v>#DIV/0!</v>
      </c>
      <c r="E13" s="318"/>
      <c r="G13" s="85" t="e">
        <f>+D13-'E Mietberechnung'!G8</f>
        <v>#DIV/0!</v>
      </c>
      <c r="H13" s="73" t="s">
        <v>6</v>
      </c>
    </row>
    <row r="14" spans="1:10" ht="18.75" x14ac:dyDescent="0.3">
      <c r="A14" s="623" t="s">
        <v>86</v>
      </c>
      <c r="B14" s="627" t="e">
        <f>+'E Mietberechnung'!H10</f>
        <v>#DIV/0!</v>
      </c>
      <c r="C14" s="624" t="e">
        <f>+'E Mietberechnung'!I10</f>
        <v>#DIV/0!</v>
      </c>
      <c r="D14" s="625" t="e">
        <f>+C14+B14</f>
        <v>#DIV/0!</v>
      </c>
      <c r="E14" s="318"/>
      <c r="G14" s="85" t="e">
        <f>+D14-'E Mietberechnung'!G10</f>
        <v>#DIV/0!</v>
      </c>
      <c r="H14" s="73" t="s">
        <v>6</v>
      </c>
    </row>
    <row r="15" spans="1:10" ht="18.75" x14ac:dyDescent="0.3">
      <c r="A15" s="623" t="s">
        <v>152</v>
      </c>
      <c r="B15" s="624" t="e">
        <f>+'E Mietberechnung'!H9</f>
        <v>#DIV/0!</v>
      </c>
      <c r="C15" s="624" t="e">
        <f>+'E Mietberechnung'!I9</f>
        <v>#DIV/0!</v>
      </c>
      <c r="D15" s="625" t="e">
        <f>+C15+B15</f>
        <v>#DIV/0!</v>
      </c>
      <c r="E15" s="318"/>
      <c r="G15" s="85" t="e">
        <f>+D15-'E Mietberechnung'!G9</f>
        <v>#DIV/0!</v>
      </c>
      <c r="H15" s="73" t="s">
        <v>6</v>
      </c>
    </row>
    <row r="16" spans="1:10" ht="18.75" x14ac:dyDescent="0.3">
      <c r="A16" s="623" t="s">
        <v>276</v>
      </c>
      <c r="B16" s="624">
        <f>+'E Mietberechnung'!H12</f>
        <v>0</v>
      </c>
      <c r="C16" s="624">
        <f>+'E Mietberechnung'!I12</f>
        <v>0</v>
      </c>
      <c r="D16" s="625">
        <f>+C16+B16</f>
        <v>0</v>
      </c>
      <c r="E16" s="318"/>
      <c r="G16" s="85">
        <f>+D16-'E Mietberechnung'!G12</f>
        <v>0</v>
      </c>
      <c r="H16" s="73" t="s">
        <v>6</v>
      </c>
    </row>
    <row r="17" spans="1:8" ht="19.5" thickBot="1" x14ac:dyDescent="0.35">
      <c r="A17" s="654" t="s">
        <v>277</v>
      </c>
      <c r="B17" s="628">
        <f>+'E Mietberechnung'!H13</f>
        <v>0</v>
      </c>
      <c r="C17" s="628">
        <f>+'E Mietberechnung'!I13</f>
        <v>0</v>
      </c>
      <c r="D17" s="625">
        <f>+C17+B17</f>
        <v>0</v>
      </c>
      <c r="E17" s="318"/>
      <c r="G17" s="85">
        <f>+D17-'E Mietberechnung'!G13</f>
        <v>0</v>
      </c>
      <c r="H17" s="73" t="s">
        <v>6</v>
      </c>
    </row>
    <row r="18" spans="1:8" ht="19.5" thickTop="1" x14ac:dyDescent="0.3">
      <c r="A18" s="629" t="s">
        <v>257</v>
      </c>
      <c r="B18" s="630" t="e">
        <f>SUM(B13:B17)</f>
        <v>#DIV/0!</v>
      </c>
      <c r="C18" s="630" t="e">
        <f>+SUM(C13:C17)</f>
        <v>#DIV/0!</v>
      </c>
      <c r="D18" s="631" t="e">
        <f>+SUM(D13:D17)</f>
        <v>#DIV/0!</v>
      </c>
      <c r="E18" s="318"/>
      <c r="G18" s="85" t="e">
        <f>+D18-'E Mietberechnung'!G14</f>
        <v>#DIV/0!</v>
      </c>
      <c r="H18" s="73" t="s">
        <v>6</v>
      </c>
    </row>
    <row r="19" spans="1:8" ht="45" x14ac:dyDescent="0.25">
      <c r="A19" s="262"/>
      <c r="B19" s="632" t="s">
        <v>258</v>
      </c>
      <c r="C19" s="632" t="s">
        <v>259</v>
      </c>
      <c r="D19" s="534"/>
      <c r="E19" s="318"/>
      <c r="G19" s="73"/>
      <c r="H19" s="73"/>
    </row>
    <row r="20" spans="1:8" ht="15.75" thickBot="1" x14ac:dyDescent="0.3">
      <c r="A20" s="262"/>
      <c r="B20" s="534"/>
      <c r="C20" s="534"/>
      <c r="D20" s="534"/>
      <c r="E20" s="318"/>
      <c r="G20" s="73"/>
      <c r="H20" s="73"/>
    </row>
    <row r="21" spans="1:8" ht="19.5" thickTop="1" x14ac:dyDescent="0.3">
      <c r="A21" s="633" t="s">
        <v>260</v>
      </c>
      <c r="B21" s="797" t="e">
        <f>+'E Mietberechnung'!H33</f>
        <v>#DIV/0!</v>
      </c>
      <c r="C21" s="799"/>
      <c r="D21" s="801" t="e">
        <f>+SUM(B21:C22)</f>
        <v>#DIV/0!</v>
      </c>
      <c r="E21" s="318"/>
      <c r="G21" s="73"/>
      <c r="H21" s="73"/>
    </row>
    <row r="22" spans="1:8" ht="15.75" thickBot="1" x14ac:dyDescent="0.3">
      <c r="A22" s="634" t="s">
        <v>261</v>
      </c>
      <c r="B22" s="798"/>
      <c r="C22" s="800"/>
      <c r="D22" s="802"/>
      <c r="E22" s="318"/>
      <c r="G22" s="73"/>
      <c r="H22" s="73"/>
    </row>
    <row r="23" spans="1:8" ht="15.75" thickTop="1" x14ac:dyDescent="0.25">
      <c r="A23" s="667" t="e">
        <f>+IF('E Mietberechnung'!H25&lt;0,"Achtung! Da KdU&lt;100% ggfs Regelsatz-Absenkung für Nebenkosten wegen anderweitiger Bedarfsdeckung","")</f>
        <v>#DIV/0!</v>
      </c>
      <c r="B23" s="635"/>
      <c r="C23" s="635"/>
      <c r="D23" s="635"/>
      <c r="E23" s="318"/>
      <c r="F23" s="3"/>
      <c r="G23" s="73"/>
      <c r="H23" s="73"/>
    </row>
    <row r="24" spans="1:8" ht="18.75" x14ac:dyDescent="0.3">
      <c r="A24" s="626" t="s">
        <v>262</v>
      </c>
      <c r="B24" s="790" t="e">
        <f>+'E Mietberechnung'!H40</f>
        <v>#DIV/0!</v>
      </c>
      <c r="C24" s="788"/>
      <c r="D24" s="792" t="e">
        <f>+SUM(B24:C25)</f>
        <v>#DIV/0!</v>
      </c>
      <c r="E24" s="318"/>
      <c r="G24" s="73"/>
      <c r="H24" s="73"/>
    </row>
    <row r="25" spans="1:8" x14ac:dyDescent="0.25">
      <c r="A25" s="636" t="s">
        <v>263</v>
      </c>
      <c r="B25" s="803"/>
      <c r="C25" s="804"/>
      <c r="D25" s="804"/>
      <c r="E25" s="318"/>
      <c r="G25" s="73"/>
      <c r="H25" s="73"/>
    </row>
    <row r="26" spans="1:8" ht="18.75" x14ac:dyDescent="0.3">
      <c r="A26" s="626" t="s">
        <v>264</v>
      </c>
      <c r="B26" s="788"/>
      <c r="C26" s="790" t="e">
        <f>+'E Mietberechnung'!I47</f>
        <v>#DIV/0!</v>
      </c>
      <c r="D26" s="792" t="e">
        <f>+SUM(B26:C27)</f>
        <v>#DIV/0!</v>
      </c>
      <c r="E26" s="318"/>
      <c r="G26" s="73"/>
      <c r="H26" s="73"/>
    </row>
    <row r="27" spans="1:8" ht="19.5" thickBot="1" x14ac:dyDescent="0.35">
      <c r="A27" s="637" t="s">
        <v>265</v>
      </c>
      <c r="B27" s="789"/>
      <c r="C27" s="791"/>
      <c r="D27" s="789"/>
      <c r="E27" s="318"/>
      <c r="G27" s="73"/>
      <c r="H27" s="73"/>
    </row>
    <row r="28" spans="1:8" ht="19.5" thickTop="1" x14ac:dyDescent="0.3">
      <c r="A28" s="633" t="s">
        <v>266</v>
      </c>
      <c r="B28" s="793"/>
      <c r="C28" s="793"/>
      <c r="D28" s="795" t="e">
        <f>SUM(D24:D27)</f>
        <v>#DIV/0!</v>
      </c>
      <c r="E28" s="318"/>
      <c r="G28" s="73"/>
      <c r="H28" s="73"/>
    </row>
    <row r="29" spans="1:8" ht="19.5" thickBot="1" x14ac:dyDescent="0.35">
      <c r="A29" s="638" t="s">
        <v>267</v>
      </c>
      <c r="B29" s="794"/>
      <c r="C29" s="794"/>
      <c r="D29" s="796"/>
      <c r="E29" s="318"/>
      <c r="G29" s="85" t="e">
        <f>+'E Mietberechnung'!G14-'Ergebnis-Übersicht'!D21-'Ergebnis-Übersicht'!D28</f>
        <v>#DIV/0!</v>
      </c>
      <c r="H29" s="73" t="s">
        <v>6</v>
      </c>
    </row>
    <row r="30" spans="1:8" ht="15.75" thickTop="1" x14ac:dyDescent="0.25">
      <c r="A30" s="262"/>
      <c r="B30" s="115"/>
      <c r="C30" s="115"/>
      <c r="D30" s="115"/>
      <c r="E30" s="318"/>
      <c r="G30" s="73"/>
      <c r="H30" s="73"/>
    </row>
    <row r="31" spans="1:8" x14ac:dyDescent="0.25">
      <c r="A31" s="262"/>
      <c r="B31" s="115"/>
      <c r="C31" s="115"/>
      <c r="D31" s="115"/>
      <c r="E31" s="639"/>
      <c r="G31" s="73"/>
      <c r="H31" s="73"/>
    </row>
    <row r="32" spans="1:8" ht="18.75" x14ac:dyDescent="0.3">
      <c r="A32" s="640" t="s">
        <v>268</v>
      </c>
      <c r="B32" s="115"/>
      <c r="C32" s="115"/>
      <c r="D32" s="115"/>
      <c r="E32" s="639"/>
      <c r="G32" s="73"/>
      <c r="H32" s="73"/>
    </row>
    <row r="33" spans="1:8" ht="18.75" x14ac:dyDescent="0.3">
      <c r="A33" s="640" t="s">
        <v>269</v>
      </c>
      <c r="B33" s="641"/>
      <c r="C33" s="115"/>
      <c r="D33" s="115"/>
      <c r="E33" s="639"/>
      <c r="F33" s="3"/>
      <c r="G33" s="73"/>
      <c r="H33" s="73"/>
    </row>
    <row r="34" spans="1:8" ht="30" x14ac:dyDescent="0.25">
      <c r="A34" s="642" t="s">
        <v>270</v>
      </c>
      <c r="B34" s="643" t="e">
        <f>+B14</f>
        <v>#DIV/0!</v>
      </c>
      <c r="C34" s="115"/>
      <c r="D34" s="115"/>
      <c r="E34" s="639"/>
      <c r="G34" s="73"/>
      <c r="H34" s="73"/>
    </row>
    <row r="35" spans="1:8" x14ac:dyDescent="0.25">
      <c r="A35" s="174" t="s">
        <v>271</v>
      </c>
      <c r="B35" s="643" t="e">
        <f>IF('A Flächen'!D147&gt;0,'C_1 Nebenkosten'!E24*'A Flächen'!F184,'C_1 Nebenkosten'!E24)</f>
        <v>#DIV/0!</v>
      </c>
      <c r="C35" s="115"/>
      <c r="D35" s="115"/>
      <c r="E35" s="639"/>
      <c r="G35" s="73"/>
      <c r="H35" s="73"/>
    </row>
    <row r="36" spans="1:8" ht="45" x14ac:dyDescent="0.25">
      <c r="A36" s="642" t="s">
        <v>272</v>
      </c>
      <c r="B36" s="643" t="e">
        <f>IF('A Flächen'!D147&gt;0,'B_1 Gebäude Kaltmiete'!D99*'A Flächen'!E184*365/12,'B_1 Gebäude Kaltmiete'!D99*'A Flächen'!E174*365/12)</f>
        <v>#DIV/0!</v>
      </c>
      <c r="C36" s="115"/>
      <c r="D36" s="115"/>
      <c r="E36" s="639"/>
      <c r="G36" s="73"/>
      <c r="H36" s="73"/>
    </row>
    <row r="37" spans="1:8" ht="30" x14ac:dyDescent="0.25">
      <c r="A37" s="642" t="s">
        <v>273</v>
      </c>
      <c r="B37" s="643" t="e">
        <f>+'C_1 Nebenkosten'!E21</f>
        <v>#DIV/0!</v>
      </c>
      <c r="C37" s="115"/>
      <c r="D37" s="115"/>
      <c r="E37" s="639"/>
      <c r="G37" s="73"/>
      <c r="H37" s="73"/>
    </row>
    <row r="38" spans="1:8" ht="30.75" thickBot="1" x14ac:dyDescent="0.3">
      <c r="A38" s="644" t="s">
        <v>274</v>
      </c>
      <c r="B38" s="645" t="e">
        <f>+B18-B34-B35-B36-B37</f>
        <v>#DIV/0!</v>
      </c>
      <c r="C38" s="115"/>
      <c r="D38" s="115"/>
      <c r="E38" s="639"/>
      <c r="F38" s="646"/>
      <c r="G38" s="96"/>
      <c r="H38" s="96"/>
    </row>
    <row r="39" spans="1:8" ht="15.75" thickTop="1" x14ac:dyDescent="0.25">
      <c r="A39" s="647" t="s">
        <v>275</v>
      </c>
      <c r="B39" s="648" t="e">
        <f>SUM(B34:B38)</f>
        <v>#DIV/0!</v>
      </c>
      <c r="C39" s="115"/>
      <c r="D39" s="115"/>
      <c r="E39" s="639"/>
      <c r="G39" s="85" t="e">
        <f>+B18-B39</f>
        <v>#DIV/0!</v>
      </c>
      <c r="H39" s="73" t="s">
        <v>6</v>
      </c>
    </row>
    <row r="40" spans="1:8" x14ac:dyDescent="0.25">
      <c r="A40" s="140"/>
      <c r="B40" s="649"/>
      <c r="C40" s="649"/>
      <c r="D40" s="649"/>
      <c r="E40" s="650"/>
      <c r="G40" s="73"/>
      <c r="H40" s="73"/>
    </row>
  </sheetData>
  <mergeCells count="12">
    <mergeCell ref="B21:B22"/>
    <mergeCell ref="C21:C22"/>
    <mergeCell ref="D21:D22"/>
    <mergeCell ref="B24:B25"/>
    <mergeCell ref="C24:C25"/>
    <mergeCell ref="D24:D25"/>
    <mergeCell ref="B26:B27"/>
    <mergeCell ref="C26:C27"/>
    <mergeCell ref="D26:D27"/>
    <mergeCell ref="B28:B29"/>
    <mergeCell ref="C28:C29"/>
    <mergeCell ref="D28:D29"/>
  </mergeCells>
  <conditionalFormatting sqref="A23">
    <cfRule type="containsErrors" dxfId="38" priority="5">
      <formula>ISERROR(A23)</formula>
    </cfRule>
  </conditionalFormatting>
  <conditionalFormatting sqref="G10:G11">
    <cfRule type="expression" dxfId="37" priority="4">
      <formula>G10&lt;&gt;0</formula>
    </cfRule>
  </conditionalFormatting>
  <conditionalFormatting sqref="G13:G18">
    <cfRule type="expression" dxfId="36" priority="3">
      <formula>G13&lt;&gt;0</formula>
    </cfRule>
  </conditionalFormatting>
  <conditionalFormatting sqref="G29">
    <cfRule type="expression" dxfId="35" priority="2">
      <formula>G29&lt;&gt;0</formula>
    </cfRule>
  </conditionalFormatting>
  <conditionalFormatting sqref="G39">
    <cfRule type="expression" dxfId="34" priority="1">
      <formula>G39&lt;&gt;0</formula>
    </cfRule>
  </conditionalFormatting>
  <pageMargins left="0.7" right="0.7" top="0.78740157499999996" bottom="0.78740157499999996" header="0.3" footer="0.3"/>
  <pageSetup paperSize="9" scale="82"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198"/>
  <sheetViews>
    <sheetView zoomScaleNormal="100" workbookViewId="0">
      <selection activeCell="A9" sqref="A9"/>
    </sheetView>
  </sheetViews>
  <sheetFormatPr baseColWidth="10" defaultColWidth="11.42578125" defaultRowHeight="15" x14ac:dyDescent="0.25"/>
  <cols>
    <col min="1" max="1" width="11.140625" style="6" customWidth="1"/>
    <col min="2" max="2" width="24.42578125" style="6" customWidth="1"/>
    <col min="3" max="4" width="14" style="6" customWidth="1"/>
    <col min="5" max="5" width="13.42578125" style="6" customWidth="1"/>
    <col min="6" max="6" width="13.140625" style="6" customWidth="1"/>
    <col min="7" max="7" width="13.28515625" style="6" customWidth="1"/>
    <col min="8" max="8" width="5" customWidth="1"/>
    <col min="9" max="9" width="7.7109375" style="6" bestFit="1" customWidth="1"/>
    <col min="10" max="16384" width="11.42578125" style="6"/>
  </cols>
  <sheetData>
    <row r="1" spans="1:7" ht="26.25" x14ac:dyDescent="0.4">
      <c r="A1" s="35" t="s">
        <v>34</v>
      </c>
      <c r="B1" s="52"/>
      <c r="C1" s="52"/>
      <c r="D1" s="52"/>
      <c r="E1" s="52"/>
      <c r="F1" s="52"/>
      <c r="G1" s="53"/>
    </row>
    <row r="2" spans="1:7" ht="26.25" x14ac:dyDescent="0.4">
      <c r="A2" s="49" t="s">
        <v>28</v>
      </c>
      <c r="B2" s="54"/>
      <c r="C2" s="54"/>
      <c r="D2" s="54"/>
      <c r="E2" s="24"/>
      <c r="F2" s="54"/>
      <c r="G2" s="516" t="str">
        <f>+Stammdaten!D2</f>
        <v>Version 1.2</v>
      </c>
    </row>
    <row r="3" spans="1:7" x14ac:dyDescent="0.25">
      <c r="A3" s="48">
        <f>+Stammdaten!B5</f>
        <v>0</v>
      </c>
      <c r="B3" s="50"/>
      <c r="C3" s="55">
        <f>+Stammdaten!B3</f>
        <v>0</v>
      </c>
      <c r="D3" s="55"/>
      <c r="E3" s="51"/>
      <c r="F3" s="33" t="s">
        <v>49</v>
      </c>
      <c r="G3" s="34"/>
    </row>
    <row r="4" spans="1:7" s="2" customFormat="1" ht="15.95" thickBot="1" x14ac:dyDescent="0.25">
      <c r="A4" s="368"/>
      <c r="B4" s="358"/>
      <c r="C4" s="358"/>
      <c r="D4" s="358"/>
      <c r="E4" s="358"/>
      <c r="F4" s="358"/>
      <c r="G4" s="369"/>
    </row>
    <row r="5" spans="1:7" s="2" customFormat="1" ht="31.5" customHeight="1" thickBot="1" x14ac:dyDescent="0.3">
      <c r="A5" s="805" t="s">
        <v>300</v>
      </c>
      <c r="B5" s="806"/>
      <c r="C5" s="806"/>
      <c r="D5" s="806"/>
      <c r="E5" s="806"/>
      <c r="F5" s="806"/>
      <c r="G5" s="807"/>
    </row>
    <row r="6" spans="1:7" s="2" customFormat="1" ht="15.95" thickBot="1" x14ac:dyDescent="0.25">
      <c r="A6" s="474"/>
      <c r="B6" s="475"/>
      <c r="C6" s="475"/>
      <c r="D6" s="475"/>
      <c r="E6" s="475"/>
      <c r="F6" s="475"/>
      <c r="G6" s="476"/>
    </row>
    <row r="7" spans="1:7" s="2" customFormat="1" ht="15.75" thickBot="1" x14ac:dyDescent="0.3">
      <c r="A7" s="192" t="s">
        <v>122</v>
      </c>
      <c r="B7" s="191"/>
      <c r="C7" s="191"/>
      <c r="D7" s="191"/>
      <c r="E7" s="193">
        <v>1</v>
      </c>
      <c r="F7" s="194">
        <v>0</v>
      </c>
      <c r="G7" s="194">
        <v>0</v>
      </c>
    </row>
    <row r="8" spans="1:7" ht="30.75" thickBot="1" x14ac:dyDescent="0.3">
      <c r="A8" s="65" t="s">
        <v>0</v>
      </c>
      <c r="B8" s="65" t="s">
        <v>1</v>
      </c>
      <c r="C8" s="66" t="s">
        <v>126</v>
      </c>
      <c r="D8" s="64" t="s">
        <v>128</v>
      </c>
      <c r="E8" s="63" t="s">
        <v>127</v>
      </c>
      <c r="F8" s="77" t="s">
        <v>21</v>
      </c>
      <c r="G8" s="77" t="s">
        <v>136</v>
      </c>
    </row>
    <row r="9" spans="1:7" x14ac:dyDescent="0.2">
      <c r="A9" s="499"/>
      <c r="B9" s="504"/>
      <c r="C9" s="504"/>
      <c r="D9" s="60"/>
      <c r="E9" s="28">
        <f t="shared" ref="E9:E37" si="0">+D9*$E$7</f>
        <v>0</v>
      </c>
      <c r="F9" s="78">
        <f t="shared" ref="F9:F37" si="1">+D9*$F$7</f>
        <v>0</v>
      </c>
      <c r="G9" s="78">
        <f>+D9*$G$7</f>
        <v>0</v>
      </c>
    </row>
    <row r="10" spans="1:7" x14ac:dyDescent="0.2">
      <c r="A10" s="500"/>
      <c r="B10" s="505"/>
      <c r="C10" s="505"/>
      <c r="D10" s="60"/>
      <c r="E10" s="61">
        <f t="shared" si="0"/>
        <v>0</v>
      </c>
      <c r="F10" s="79">
        <f t="shared" si="1"/>
        <v>0</v>
      </c>
      <c r="G10" s="78">
        <f t="shared" ref="G10:G65" si="2">+D10*$G$7</f>
        <v>0</v>
      </c>
    </row>
    <row r="11" spans="1:7" x14ac:dyDescent="0.2">
      <c r="A11" s="500"/>
      <c r="B11" s="505"/>
      <c r="C11" s="505"/>
      <c r="D11" s="60"/>
      <c r="E11" s="61">
        <f t="shared" si="0"/>
        <v>0</v>
      </c>
      <c r="F11" s="79">
        <f t="shared" si="1"/>
        <v>0</v>
      </c>
      <c r="G11" s="78">
        <f t="shared" si="2"/>
        <v>0</v>
      </c>
    </row>
    <row r="12" spans="1:7" x14ac:dyDescent="0.2">
      <c r="A12" s="500"/>
      <c r="B12" s="505"/>
      <c r="C12" s="505"/>
      <c r="D12" s="60"/>
      <c r="E12" s="61">
        <f t="shared" si="0"/>
        <v>0</v>
      </c>
      <c r="F12" s="79">
        <f t="shared" si="1"/>
        <v>0</v>
      </c>
      <c r="G12" s="78">
        <f t="shared" si="2"/>
        <v>0</v>
      </c>
    </row>
    <row r="13" spans="1:7" x14ac:dyDescent="0.2">
      <c r="A13" s="500"/>
      <c r="B13" s="505"/>
      <c r="C13" s="505"/>
      <c r="D13" s="60"/>
      <c r="E13" s="61">
        <f t="shared" si="0"/>
        <v>0</v>
      </c>
      <c r="F13" s="79">
        <f t="shared" si="1"/>
        <v>0</v>
      </c>
      <c r="G13" s="78">
        <f t="shared" si="2"/>
        <v>0</v>
      </c>
    </row>
    <row r="14" spans="1:7" x14ac:dyDescent="0.2">
      <c r="A14" s="500"/>
      <c r="B14" s="505"/>
      <c r="C14" s="505"/>
      <c r="D14" s="60"/>
      <c r="E14" s="61">
        <f t="shared" si="0"/>
        <v>0</v>
      </c>
      <c r="F14" s="79">
        <f t="shared" si="1"/>
        <v>0</v>
      </c>
      <c r="G14" s="78">
        <f t="shared" si="2"/>
        <v>0</v>
      </c>
    </row>
    <row r="15" spans="1:7" x14ac:dyDescent="0.2">
      <c r="A15" s="500"/>
      <c r="B15" s="505"/>
      <c r="C15" s="505"/>
      <c r="D15" s="60"/>
      <c r="E15" s="61">
        <f t="shared" si="0"/>
        <v>0</v>
      </c>
      <c r="F15" s="79">
        <f t="shared" si="1"/>
        <v>0</v>
      </c>
      <c r="G15" s="78">
        <f t="shared" si="2"/>
        <v>0</v>
      </c>
    </row>
    <row r="16" spans="1:7" x14ac:dyDescent="0.2">
      <c r="A16" s="500"/>
      <c r="B16" s="505"/>
      <c r="C16" s="505"/>
      <c r="D16" s="60"/>
      <c r="E16" s="61">
        <f t="shared" si="0"/>
        <v>0</v>
      </c>
      <c r="F16" s="79">
        <f t="shared" si="1"/>
        <v>0</v>
      </c>
      <c r="G16" s="78">
        <f t="shared" si="2"/>
        <v>0</v>
      </c>
    </row>
    <row r="17" spans="1:7" x14ac:dyDescent="0.2">
      <c r="A17" s="500"/>
      <c r="B17" s="505"/>
      <c r="C17" s="505"/>
      <c r="D17" s="60"/>
      <c r="E17" s="61">
        <f t="shared" si="0"/>
        <v>0</v>
      </c>
      <c r="F17" s="79">
        <f t="shared" si="1"/>
        <v>0</v>
      </c>
      <c r="G17" s="78">
        <f t="shared" si="2"/>
        <v>0</v>
      </c>
    </row>
    <row r="18" spans="1:7" x14ac:dyDescent="0.2">
      <c r="A18" s="500"/>
      <c r="B18" s="505"/>
      <c r="C18" s="505"/>
      <c r="D18" s="60"/>
      <c r="E18" s="61">
        <f t="shared" si="0"/>
        <v>0</v>
      </c>
      <c r="F18" s="79">
        <f t="shared" si="1"/>
        <v>0</v>
      </c>
      <c r="G18" s="78">
        <f t="shared" si="2"/>
        <v>0</v>
      </c>
    </row>
    <row r="19" spans="1:7" x14ac:dyDescent="0.2">
      <c r="A19" s="500"/>
      <c r="B19" s="505"/>
      <c r="C19" s="505"/>
      <c r="D19" s="60"/>
      <c r="E19" s="61">
        <f t="shared" si="0"/>
        <v>0</v>
      </c>
      <c r="F19" s="79">
        <f t="shared" si="1"/>
        <v>0</v>
      </c>
      <c r="G19" s="78">
        <f t="shared" si="2"/>
        <v>0</v>
      </c>
    </row>
    <row r="20" spans="1:7" x14ac:dyDescent="0.2">
      <c r="A20" s="500"/>
      <c r="B20" s="505"/>
      <c r="C20" s="505"/>
      <c r="D20" s="60"/>
      <c r="E20" s="61">
        <f t="shared" si="0"/>
        <v>0</v>
      </c>
      <c r="F20" s="79">
        <f t="shared" si="1"/>
        <v>0</v>
      </c>
      <c r="G20" s="78">
        <f t="shared" si="2"/>
        <v>0</v>
      </c>
    </row>
    <row r="21" spans="1:7" x14ac:dyDescent="0.2">
      <c r="A21" s="500"/>
      <c r="B21" s="505"/>
      <c r="C21" s="505"/>
      <c r="D21" s="60"/>
      <c r="E21" s="61">
        <f t="shared" si="0"/>
        <v>0</v>
      </c>
      <c r="F21" s="79">
        <f t="shared" si="1"/>
        <v>0</v>
      </c>
      <c r="G21" s="78">
        <f t="shared" si="2"/>
        <v>0</v>
      </c>
    </row>
    <row r="22" spans="1:7" x14ac:dyDescent="0.2">
      <c r="A22" s="500"/>
      <c r="B22" s="505"/>
      <c r="C22" s="505"/>
      <c r="D22" s="60"/>
      <c r="E22" s="61">
        <f t="shared" si="0"/>
        <v>0</v>
      </c>
      <c r="F22" s="79">
        <f t="shared" si="1"/>
        <v>0</v>
      </c>
      <c r="G22" s="78">
        <f t="shared" si="2"/>
        <v>0</v>
      </c>
    </row>
    <row r="23" spans="1:7" x14ac:dyDescent="0.2">
      <c r="A23" s="500"/>
      <c r="B23" s="505"/>
      <c r="C23" s="505"/>
      <c r="D23" s="60"/>
      <c r="E23" s="61">
        <f t="shared" si="0"/>
        <v>0</v>
      </c>
      <c r="F23" s="79">
        <f t="shared" si="1"/>
        <v>0</v>
      </c>
      <c r="G23" s="78">
        <f t="shared" si="2"/>
        <v>0</v>
      </c>
    </row>
    <row r="24" spans="1:7" x14ac:dyDescent="0.2">
      <c r="A24" s="500"/>
      <c r="B24" s="505"/>
      <c r="C24" s="505"/>
      <c r="D24" s="60"/>
      <c r="E24" s="61">
        <f t="shared" si="0"/>
        <v>0</v>
      </c>
      <c r="F24" s="79">
        <f t="shared" si="1"/>
        <v>0</v>
      </c>
      <c r="G24" s="78">
        <f t="shared" si="2"/>
        <v>0</v>
      </c>
    </row>
    <row r="25" spans="1:7" x14ac:dyDescent="0.2">
      <c r="A25" s="500"/>
      <c r="B25" s="505"/>
      <c r="C25" s="505"/>
      <c r="D25" s="60"/>
      <c r="E25" s="61">
        <f t="shared" si="0"/>
        <v>0</v>
      </c>
      <c r="F25" s="79">
        <f t="shared" si="1"/>
        <v>0</v>
      </c>
      <c r="G25" s="78">
        <f t="shared" si="2"/>
        <v>0</v>
      </c>
    </row>
    <row r="26" spans="1:7" x14ac:dyDescent="0.2">
      <c r="A26" s="500"/>
      <c r="B26" s="505"/>
      <c r="C26" s="505"/>
      <c r="D26" s="60"/>
      <c r="E26" s="61">
        <f t="shared" si="0"/>
        <v>0</v>
      </c>
      <c r="F26" s="79">
        <f t="shared" si="1"/>
        <v>0</v>
      </c>
      <c r="G26" s="78">
        <f t="shared" si="2"/>
        <v>0</v>
      </c>
    </row>
    <row r="27" spans="1:7" x14ac:dyDescent="0.2">
      <c r="A27" s="500"/>
      <c r="B27" s="505"/>
      <c r="C27" s="505"/>
      <c r="D27" s="60"/>
      <c r="E27" s="61">
        <f t="shared" si="0"/>
        <v>0</v>
      </c>
      <c r="F27" s="79">
        <f t="shared" si="1"/>
        <v>0</v>
      </c>
      <c r="G27" s="78">
        <f t="shared" si="2"/>
        <v>0</v>
      </c>
    </row>
    <row r="28" spans="1:7" x14ac:dyDescent="0.2">
      <c r="A28" s="500"/>
      <c r="B28" s="505"/>
      <c r="C28" s="505"/>
      <c r="D28" s="60"/>
      <c r="E28" s="61">
        <f t="shared" si="0"/>
        <v>0</v>
      </c>
      <c r="F28" s="79">
        <f t="shared" si="1"/>
        <v>0</v>
      </c>
      <c r="G28" s="78">
        <f t="shared" si="2"/>
        <v>0</v>
      </c>
    </row>
    <row r="29" spans="1:7" x14ac:dyDescent="0.2">
      <c r="A29" s="500"/>
      <c r="B29" s="505"/>
      <c r="C29" s="505"/>
      <c r="D29" s="60"/>
      <c r="E29" s="61">
        <f t="shared" si="0"/>
        <v>0</v>
      </c>
      <c r="F29" s="79">
        <f t="shared" si="1"/>
        <v>0</v>
      </c>
      <c r="G29" s="78">
        <f t="shared" si="2"/>
        <v>0</v>
      </c>
    </row>
    <row r="30" spans="1:7" x14ac:dyDescent="0.2">
      <c r="A30" s="500"/>
      <c r="B30" s="505"/>
      <c r="C30" s="505"/>
      <c r="D30" s="60"/>
      <c r="E30" s="61">
        <f t="shared" si="0"/>
        <v>0</v>
      </c>
      <c r="F30" s="79">
        <f t="shared" si="1"/>
        <v>0</v>
      </c>
      <c r="G30" s="78">
        <f t="shared" si="2"/>
        <v>0</v>
      </c>
    </row>
    <row r="31" spans="1:7" x14ac:dyDescent="0.2">
      <c r="A31" s="500"/>
      <c r="B31" s="505"/>
      <c r="C31" s="505"/>
      <c r="D31" s="60"/>
      <c r="E31" s="61">
        <f t="shared" si="0"/>
        <v>0</v>
      </c>
      <c r="F31" s="79">
        <f t="shared" si="1"/>
        <v>0</v>
      </c>
      <c r="G31" s="78">
        <f t="shared" si="2"/>
        <v>0</v>
      </c>
    </row>
    <row r="32" spans="1:7" x14ac:dyDescent="0.2">
      <c r="A32" s="500"/>
      <c r="B32" s="505"/>
      <c r="C32" s="505"/>
      <c r="D32" s="60"/>
      <c r="E32" s="61">
        <f t="shared" si="0"/>
        <v>0</v>
      </c>
      <c r="F32" s="79">
        <f t="shared" si="1"/>
        <v>0</v>
      </c>
      <c r="G32" s="78">
        <f t="shared" si="2"/>
        <v>0</v>
      </c>
    </row>
    <row r="33" spans="1:7" x14ac:dyDescent="0.2">
      <c r="A33" s="500"/>
      <c r="B33" s="505"/>
      <c r="C33" s="505"/>
      <c r="D33" s="60"/>
      <c r="E33" s="61">
        <f t="shared" si="0"/>
        <v>0</v>
      </c>
      <c r="F33" s="79">
        <f t="shared" si="1"/>
        <v>0</v>
      </c>
      <c r="G33" s="78">
        <f t="shared" si="2"/>
        <v>0</v>
      </c>
    </row>
    <row r="34" spans="1:7" x14ac:dyDescent="0.2">
      <c r="A34" s="500"/>
      <c r="B34" s="505"/>
      <c r="C34" s="505"/>
      <c r="D34" s="60"/>
      <c r="E34" s="61">
        <f t="shared" si="0"/>
        <v>0</v>
      </c>
      <c r="F34" s="79">
        <f t="shared" si="1"/>
        <v>0</v>
      </c>
      <c r="G34" s="78">
        <f t="shared" si="2"/>
        <v>0</v>
      </c>
    </row>
    <row r="35" spans="1:7" x14ac:dyDescent="0.2">
      <c r="A35" s="500"/>
      <c r="B35" s="505"/>
      <c r="C35" s="505"/>
      <c r="D35" s="60"/>
      <c r="E35" s="61">
        <f t="shared" si="0"/>
        <v>0</v>
      </c>
      <c r="F35" s="79">
        <f t="shared" si="1"/>
        <v>0</v>
      </c>
      <c r="G35" s="78">
        <f t="shared" si="2"/>
        <v>0</v>
      </c>
    </row>
    <row r="36" spans="1:7" x14ac:dyDescent="0.2">
      <c r="A36" s="500"/>
      <c r="B36" s="505"/>
      <c r="C36" s="505"/>
      <c r="D36" s="60"/>
      <c r="E36" s="61">
        <f t="shared" si="0"/>
        <v>0</v>
      </c>
      <c r="F36" s="79">
        <f t="shared" si="1"/>
        <v>0</v>
      </c>
      <c r="G36" s="78">
        <f t="shared" si="2"/>
        <v>0</v>
      </c>
    </row>
    <row r="37" spans="1:7" x14ac:dyDescent="0.25">
      <c r="A37" s="500"/>
      <c r="B37" s="505"/>
      <c r="C37" s="505"/>
      <c r="D37" s="60"/>
      <c r="E37" s="61">
        <f t="shared" si="0"/>
        <v>0</v>
      </c>
      <c r="F37" s="79">
        <f t="shared" si="1"/>
        <v>0</v>
      </c>
      <c r="G37" s="78">
        <f t="shared" si="2"/>
        <v>0</v>
      </c>
    </row>
    <row r="38" spans="1:7" x14ac:dyDescent="0.25">
      <c r="A38" s="500"/>
      <c r="B38" s="505"/>
      <c r="C38" s="505"/>
      <c r="D38" s="60"/>
      <c r="E38" s="61">
        <f t="shared" ref="E38:E65" si="3">+D38*$E$7</f>
        <v>0</v>
      </c>
      <c r="F38" s="79">
        <f t="shared" ref="F38:F65" si="4">+D38*$F$7</f>
        <v>0</v>
      </c>
      <c r="G38" s="78">
        <f t="shared" si="2"/>
        <v>0</v>
      </c>
    </row>
    <row r="39" spans="1:7" x14ac:dyDescent="0.25">
      <c r="A39" s="500"/>
      <c r="B39" s="505"/>
      <c r="C39" s="505"/>
      <c r="D39" s="60"/>
      <c r="E39" s="61">
        <f t="shared" si="3"/>
        <v>0</v>
      </c>
      <c r="F39" s="79">
        <f t="shared" si="4"/>
        <v>0</v>
      </c>
      <c r="G39" s="78">
        <f t="shared" si="2"/>
        <v>0</v>
      </c>
    </row>
    <row r="40" spans="1:7" x14ac:dyDescent="0.25">
      <c r="A40" s="500"/>
      <c r="B40" s="505"/>
      <c r="C40" s="505"/>
      <c r="D40" s="60"/>
      <c r="E40" s="61">
        <f t="shared" si="3"/>
        <v>0</v>
      </c>
      <c r="F40" s="79">
        <f t="shared" si="4"/>
        <v>0</v>
      </c>
      <c r="G40" s="78">
        <f t="shared" si="2"/>
        <v>0</v>
      </c>
    </row>
    <row r="41" spans="1:7" x14ac:dyDescent="0.25">
      <c r="A41" s="500"/>
      <c r="B41" s="505"/>
      <c r="C41" s="505"/>
      <c r="D41" s="60"/>
      <c r="E41" s="61">
        <f t="shared" si="3"/>
        <v>0</v>
      </c>
      <c r="F41" s="79">
        <f t="shared" si="4"/>
        <v>0</v>
      </c>
      <c r="G41" s="78">
        <f t="shared" si="2"/>
        <v>0</v>
      </c>
    </row>
    <row r="42" spans="1:7" x14ac:dyDescent="0.25">
      <c r="A42" s="500"/>
      <c r="B42" s="505"/>
      <c r="C42" s="505"/>
      <c r="D42" s="60"/>
      <c r="E42" s="61">
        <f t="shared" si="3"/>
        <v>0</v>
      </c>
      <c r="F42" s="79">
        <f t="shared" si="4"/>
        <v>0</v>
      </c>
      <c r="G42" s="78">
        <f t="shared" si="2"/>
        <v>0</v>
      </c>
    </row>
    <row r="43" spans="1:7" x14ac:dyDescent="0.25">
      <c r="A43" s="500"/>
      <c r="B43" s="505"/>
      <c r="C43" s="505"/>
      <c r="D43" s="60"/>
      <c r="E43" s="61">
        <f t="shared" si="3"/>
        <v>0</v>
      </c>
      <c r="F43" s="79">
        <f t="shared" si="4"/>
        <v>0</v>
      </c>
      <c r="G43" s="78">
        <f t="shared" si="2"/>
        <v>0</v>
      </c>
    </row>
    <row r="44" spans="1:7" x14ac:dyDescent="0.25">
      <c r="A44" s="500"/>
      <c r="B44" s="505"/>
      <c r="C44" s="505"/>
      <c r="D44" s="60"/>
      <c r="E44" s="61">
        <f t="shared" si="3"/>
        <v>0</v>
      </c>
      <c r="F44" s="79">
        <f t="shared" si="4"/>
        <v>0</v>
      </c>
      <c r="G44" s="78">
        <f t="shared" si="2"/>
        <v>0</v>
      </c>
    </row>
    <row r="45" spans="1:7" x14ac:dyDescent="0.25">
      <c r="A45" s="500"/>
      <c r="B45" s="505"/>
      <c r="C45" s="505"/>
      <c r="D45" s="60"/>
      <c r="E45" s="61">
        <f t="shared" si="3"/>
        <v>0</v>
      </c>
      <c r="F45" s="79">
        <f t="shared" si="4"/>
        <v>0</v>
      </c>
      <c r="G45" s="78">
        <f t="shared" si="2"/>
        <v>0</v>
      </c>
    </row>
    <row r="46" spans="1:7" x14ac:dyDescent="0.25">
      <c r="A46" s="500"/>
      <c r="B46" s="505"/>
      <c r="C46" s="505"/>
      <c r="D46" s="60"/>
      <c r="E46" s="61">
        <f t="shared" si="3"/>
        <v>0</v>
      </c>
      <c r="F46" s="79">
        <f t="shared" si="4"/>
        <v>0</v>
      </c>
      <c r="G46" s="78">
        <f t="shared" si="2"/>
        <v>0</v>
      </c>
    </row>
    <row r="47" spans="1:7" x14ac:dyDescent="0.25">
      <c r="A47" s="500"/>
      <c r="B47" s="505"/>
      <c r="C47" s="505"/>
      <c r="D47" s="60"/>
      <c r="E47" s="61">
        <f t="shared" si="3"/>
        <v>0</v>
      </c>
      <c r="F47" s="79">
        <f t="shared" si="4"/>
        <v>0</v>
      </c>
      <c r="G47" s="78">
        <f t="shared" si="2"/>
        <v>0</v>
      </c>
    </row>
    <row r="48" spans="1:7" x14ac:dyDescent="0.25">
      <c r="A48" s="500"/>
      <c r="B48" s="505"/>
      <c r="C48" s="505"/>
      <c r="D48" s="60"/>
      <c r="E48" s="61">
        <f t="shared" si="3"/>
        <v>0</v>
      </c>
      <c r="F48" s="79">
        <f t="shared" si="4"/>
        <v>0</v>
      </c>
      <c r="G48" s="78">
        <f t="shared" si="2"/>
        <v>0</v>
      </c>
    </row>
    <row r="49" spans="1:7" x14ac:dyDescent="0.25">
      <c r="A49" s="500"/>
      <c r="B49" s="505"/>
      <c r="C49" s="505"/>
      <c r="D49" s="60"/>
      <c r="E49" s="61">
        <f t="shared" si="3"/>
        <v>0</v>
      </c>
      <c r="F49" s="79">
        <f t="shared" si="4"/>
        <v>0</v>
      </c>
      <c r="G49" s="78">
        <f t="shared" si="2"/>
        <v>0</v>
      </c>
    </row>
    <row r="50" spans="1:7" x14ac:dyDescent="0.25">
      <c r="A50" s="500"/>
      <c r="B50" s="505"/>
      <c r="C50" s="505"/>
      <c r="D50" s="60"/>
      <c r="E50" s="61">
        <f t="shared" si="3"/>
        <v>0</v>
      </c>
      <c r="F50" s="79">
        <f t="shared" si="4"/>
        <v>0</v>
      </c>
      <c r="G50" s="78">
        <f t="shared" si="2"/>
        <v>0</v>
      </c>
    </row>
    <row r="51" spans="1:7" x14ac:dyDescent="0.25">
      <c r="A51" s="500"/>
      <c r="B51" s="505"/>
      <c r="C51" s="505"/>
      <c r="D51" s="60"/>
      <c r="E51" s="61">
        <f t="shared" si="3"/>
        <v>0</v>
      </c>
      <c r="F51" s="79">
        <f t="shared" si="4"/>
        <v>0</v>
      </c>
      <c r="G51" s="78">
        <f>+D51*$G$7</f>
        <v>0</v>
      </c>
    </row>
    <row r="52" spans="1:7" x14ac:dyDescent="0.25">
      <c r="A52" s="500"/>
      <c r="B52" s="505"/>
      <c r="C52" s="505"/>
      <c r="D52" s="60"/>
      <c r="E52" s="61">
        <f t="shared" si="3"/>
        <v>0</v>
      </c>
      <c r="F52" s="79">
        <f t="shared" si="4"/>
        <v>0</v>
      </c>
      <c r="G52" s="78">
        <f t="shared" si="2"/>
        <v>0</v>
      </c>
    </row>
    <row r="53" spans="1:7" x14ac:dyDescent="0.25">
      <c r="A53" s="500"/>
      <c r="B53" s="505"/>
      <c r="C53" s="505"/>
      <c r="D53" s="60"/>
      <c r="E53" s="61">
        <f t="shared" si="3"/>
        <v>0</v>
      </c>
      <c r="F53" s="79">
        <f t="shared" si="4"/>
        <v>0</v>
      </c>
      <c r="G53" s="78">
        <f t="shared" si="2"/>
        <v>0</v>
      </c>
    </row>
    <row r="54" spans="1:7" x14ac:dyDescent="0.25">
      <c r="A54" s="500"/>
      <c r="B54" s="505"/>
      <c r="C54" s="505"/>
      <c r="D54" s="60"/>
      <c r="E54" s="61">
        <f t="shared" si="3"/>
        <v>0</v>
      </c>
      <c r="F54" s="79">
        <f t="shared" si="4"/>
        <v>0</v>
      </c>
      <c r="G54" s="78">
        <f t="shared" si="2"/>
        <v>0</v>
      </c>
    </row>
    <row r="55" spans="1:7" x14ac:dyDescent="0.25">
      <c r="A55" s="500"/>
      <c r="B55" s="505"/>
      <c r="C55" s="505"/>
      <c r="D55" s="60"/>
      <c r="E55" s="61">
        <f t="shared" si="3"/>
        <v>0</v>
      </c>
      <c r="F55" s="79">
        <f t="shared" si="4"/>
        <v>0</v>
      </c>
      <c r="G55" s="78">
        <f t="shared" si="2"/>
        <v>0</v>
      </c>
    </row>
    <row r="56" spans="1:7" x14ac:dyDescent="0.25">
      <c r="A56" s="500"/>
      <c r="B56" s="505"/>
      <c r="C56" s="505"/>
      <c r="D56" s="60"/>
      <c r="E56" s="61">
        <f t="shared" si="3"/>
        <v>0</v>
      </c>
      <c r="F56" s="79">
        <f t="shared" si="4"/>
        <v>0</v>
      </c>
      <c r="G56" s="78">
        <f t="shared" si="2"/>
        <v>0</v>
      </c>
    </row>
    <row r="57" spans="1:7" x14ac:dyDescent="0.25">
      <c r="A57" s="500"/>
      <c r="B57" s="505"/>
      <c r="C57" s="505"/>
      <c r="D57" s="60"/>
      <c r="E57" s="61">
        <f t="shared" si="3"/>
        <v>0</v>
      </c>
      <c r="F57" s="79">
        <f t="shared" si="4"/>
        <v>0</v>
      </c>
      <c r="G57" s="78">
        <f t="shared" si="2"/>
        <v>0</v>
      </c>
    </row>
    <row r="58" spans="1:7" x14ac:dyDescent="0.25">
      <c r="A58" s="500"/>
      <c r="B58" s="505"/>
      <c r="C58" s="505"/>
      <c r="D58" s="60"/>
      <c r="E58" s="61">
        <f t="shared" si="3"/>
        <v>0</v>
      </c>
      <c r="F58" s="79">
        <f t="shared" si="4"/>
        <v>0</v>
      </c>
      <c r="G58" s="78">
        <f t="shared" si="2"/>
        <v>0</v>
      </c>
    </row>
    <row r="59" spans="1:7" x14ac:dyDescent="0.25">
      <c r="A59" s="500"/>
      <c r="B59" s="505"/>
      <c r="C59" s="505"/>
      <c r="D59" s="60"/>
      <c r="E59" s="61">
        <f t="shared" si="3"/>
        <v>0</v>
      </c>
      <c r="F59" s="79">
        <f t="shared" si="4"/>
        <v>0</v>
      </c>
      <c r="G59" s="78">
        <f t="shared" si="2"/>
        <v>0</v>
      </c>
    </row>
    <row r="60" spans="1:7" x14ac:dyDescent="0.25">
      <c r="A60" s="500"/>
      <c r="B60" s="505"/>
      <c r="C60" s="505"/>
      <c r="D60" s="60"/>
      <c r="E60" s="61">
        <f t="shared" ref="E60:E61" si="5">+D60*$E$7</f>
        <v>0</v>
      </c>
      <c r="F60" s="79">
        <f t="shared" ref="F60:F61" si="6">+D60*$F$7</f>
        <v>0</v>
      </c>
      <c r="G60" s="78">
        <f t="shared" ref="G60:G61" si="7">+D60*$G$7</f>
        <v>0</v>
      </c>
    </row>
    <row r="61" spans="1:7" x14ac:dyDescent="0.25">
      <c r="A61" s="500"/>
      <c r="B61" s="505"/>
      <c r="C61" s="505"/>
      <c r="D61" s="60"/>
      <c r="E61" s="61">
        <f t="shared" si="5"/>
        <v>0</v>
      </c>
      <c r="F61" s="79">
        <f t="shared" si="6"/>
        <v>0</v>
      </c>
      <c r="G61" s="78">
        <f t="shared" si="7"/>
        <v>0</v>
      </c>
    </row>
    <row r="62" spans="1:7" x14ac:dyDescent="0.25">
      <c r="A62" s="500"/>
      <c r="B62" s="505"/>
      <c r="C62" s="505"/>
      <c r="D62" s="60"/>
      <c r="E62" s="61">
        <f t="shared" si="3"/>
        <v>0</v>
      </c>
      <c r="F62" s="79">
        <f t="shared" si="4"/>
        <v>0</v>
      </c>
      <c r="G62" s="78">
        <f t="shared" si="2"/>
        <v>0</v>
      </c>
    </row>
    <row r="63" spans="1:7" x14ac:dyDescent="0.25">
      <c r="A63" s="500"/>
      <c r="B63" s="505"/>
      <c r="C63" s="505"/>
      <c r="D63" s="60"/>
      <c r="E63" s="61">
        <f t="shared" si="3"/>
        <v>0</v>
      </c>
      <c r="F63" s="79">
        <f t="shared" si="4"/>
        <v>0</v>
      </c>
      <c r="G63" s="78">
        <f t="shared" si="2"/>
        <v>0</v>
      </c>
    </row>
    <row r="64" spans="1:7" ht="15.75" x14ac:dyDescent="0.25">
      <c r="A64" s="501"/>
      <c r="B64" s="505"/>
      <c r="C64" s="505"/>
      <c r="D64" s="60"/>
      <c r="E64" s="61">
        <f t="shared" si="3"/>
        <v>0</v>
      </c>
      <c r="F64" s="79">
        <f t="shared" si="4"/>
        <v>0</v>
      </c>
      <c r="G64" s="78">
        <f t="shared" si="2"/>
        <v>0</v>
      </c>
    </row>
    <row r="65" spans="1:10" ht="16.5" thickBot="1" x14ac:dyDescent="0.3">
      <c r="A65" s="502"/>
      <c r="B65" s="506"/>
      <c r="C65" s="506"/>
      <c r="D65" s="60"/>
      <c r="E65" s="62">
        <f t="shared" si="3"/>
        <v>0</v>
      </c>
      <c r="F65" s="80">
        <f t="shared" si="4"/>
        <v>0</v>
      </c>
      <c r="G65" s="78">
        <f t="shared" si="2"/>
        <v>0</v>
      </c>
    </row>
    <row r="66" spans="1:10" ht="16.5" thickBot="1" x14ac:dyDescent="0.3">
      <c r="A66" s="181" t="s">
        <v>125</v>
      </c>
      <c r="B66" s="182"/>
      <c r="C66" s="182"/>
      <c r="D66" s="183">
        <f>+SUM(D9:D65)</f>
        <v>0</v>
      </c>
      <c r="E66" s="183">
        <f>+SUM(E9:E65)</f>
        <v>0</v>
      </c>
      <c r="F66" s="184">
        <f>+SUM(F9:F65)</f>
        <v>0</v>
      </c>
      <c r="G66" s="184">
        <f>+SUM(G9:G65)</f>
        <v>0</v>
      </c>
      <c r="I66" s="84" t="s">
        <v>131</v>
      </c>
      <c r="J66" s="85">
        <f>+D66-G66-F66-E66</f>
        <v>0</v>
      </c>
    </row>
    <row r="67" spans="1:10" ht="16.5" thickBot="1" x14ac:dyDescent="0.3">
      <c r="A67" s="370"/>
      <c r="B67" s="67"/>
      <c r="C67" s="67"/>
      <c r="D67" s="67"/>
      <c r="E67" s="68"/>
      <c r="F67" s="67"/>
      <c r="G67" s="371"/>
    </row>
    <row r="68" spans="1:10" ht="16.5" thickBot="1" x14ac:dyDescent="0.3">
      <c r="A68" s="181" t="s">
        <v>123</v>
      </c>
      <c r="B68" s="195"/>
      <c r="C68" s="195"/>
      <c r="D68" s="191"/>
      <c r="E68" s="196">
        <v>0</v>
      </c>
      <c r="F68" s="197">
        <v>1</v>
      </c>
      <c r="G68" s="196">
        <v>0</v>
      </c>
    </row>
    <row r="69" spans="1:10" ht="30.75" thickBot="1" x14ac:dyDescent="0.3">
      <c r="A69" s="69" t="s">
        <v>0</v>
      </c>
      <c r="B69" s="69" t="s">
        <v>1</v>
      </c>
      <c r="C69" s="70" t="s">
        <v>126</v>
      </c>
      <c r="D69" s="71" t="s">
        <v>128</v>
      </c>
      <c r="E69" s="81" t="s">
        <v>127</v>
      </c>
      <c r="F69" s="72" t="s">
        <v>21</v>
      </c>
      <c r="G69" s="77" t="s">
        <v>136</v>
      </c>
    </row>
    <row r="70" spans="1:10" x14ac:dyDescent="0.25">
      <c r="A70" s="507"/>
      <c r="B70" s="504"/>
      <c r="C70" s="504"/>
      <c r="D70" s="60"/>
      <c r="E70" s="82">
        <f>+D70*$E$68</f>
        <v>0</v>
      </c>
      <c r="F70" s="57">
        <f>+D70*$F$68</f>
        <v>0</v>
      </c>
      <c r="G70" s="78">
        <f>+D70*$G$68</f>
        <v>0</v>
      </c>
    </row>
    <row r="71" spans="1:10" x14ac:dyDescent="0.25">
      <c r="A71" s="508"/>
      <c r="B71" s="505"/>
      <c r="C71" s="505"/>
      <c r="D71" s="60"/>
      <c r="E71" s="82">
        <f t="shared" ref="E71:E90" si="8">+D71*$E$68</f>
        <v>0</v>
      </c>
      <c r="F71" s="57">
        <f t="shared" ref="F71:F90" si="9">+D71*$F$68</f>
        <v>0</v>
      </c>
      <c r="G71" s="78">
        <f t="shared" ref="G71:G90" si="10">+D71*$G$68</f>
        <v>0</v>
      </c>
    </row>
    <row r="72" spans="1:10" x14ac:dyDescent="0.25">
      <c r="A72" s="508"/>
      <c r="B72" s="505"/>
      <c r="C72" s="505"/>
      <c r="D72" s="60"/>
      <c r="E72" s="82">
        <f t="shared" si="8"/>
        <v>0</v>
      </c>
      <c r="F72" s="57">
        <f t="shared" si="9"/>
        <v>0</v>
      </c>
      <c r="G72" s="78">
        <f t="shared" si="10"/>
        <v>0</v>
      </c>
    </row>
    <row r="73" spans="1:10" x14ac:dyDescent="0.25">
      <c r="A73" s="508"/>
      <c r="B73" s="505"/>
      <c r="C73" s="505"/>
      <c r="D73" s="60"/>
      <c r="E73" s="82">
        <f t="shared" si="8"/>
        <v>0</v>
      </c>
      <c r="F73" s="57">
        <f t="shared" si="9"/>
        <v>0</v>
      </c>
      <c r="G73" s="78">
        <f t="shared" si="10"/>
        <v>0</v>
      </c>
    </row>
    <row r="74" spans="1:10" x14ac:dyDescent="0.25">
      <c r="A74" s="508"/>
      <c r="B74" s="505"/>
      <c r="C74" s="505"/>
      <c r="D74" s="60"/>
      <c r="E74" s="82">
        <f t="shared" si="8"/>
        <v>0</v>
      </c>
      <c r="F74" s="57">
        <f t="shared" si="9"/>
        <v>0</v>
      </c>
      <c r="G74" s="78">
        <f t="shared" si="10"/>
        <v>0</v>
      </c>
    </row>
    <row r="75" spans="1:10" x14ac:dyDescent="0.25">
      <c r="A75" s="508"/>
      <c r="B75" s="505"/>
      <c r="C75" s="505"/>
      <c r="D75" s="60"/>
      <c r="E75" s="82">
        <f t="shared" si="8"/>
        <v>0</v>
      </c>
      <c r="F75" s="57">
        <f t="shared" si="9"/>
        <v>0</v>
      </c>
      <c r="G75" s="78">
        <f t="shared" si="10"/>
        <v>0</v>
      </c>
    </row>
    <row r="76" spans="1:10" x14ac:dyDescent="0.25">
      <c r="A76" s="500"/>
      <c r="B76" s="505"/>
      <c r="C76" s="505"/>
      <c r="D76" s="60"/>
      <c r="E76" s="82">
        <f t="shared" si="8"/>
        <v>0</v>
      </c>
      <c r="F76" s="57">
        <f t="shared" si="9"/>
        <v>0</v>
      </c>
      <c r="G76" s="78">
        <f t="shared" si="10"/>
        <v>0</v>
      </c>
    </row>
    <row r="77" spans="1:10" x14ac:dyDescent="0.25">
      <c r="A77" s="500"/>
      <c r="B77" s="505"/>
      <c r="C77" s="505"/>
      <c r="D77" s="60"/>
      <c r="E77" s="82">
        <f t="shared" si="8"/>
        <v>0</v>
      </c>
      <c r="F77" s="57">
        <f t="shared" si="9"/>
        <v>0</v>
      </c>
      <c r="G77" s="78">
        <f t="shared" si="10"/>
        <v>0</v>
      </c>
    </row>
    <row r="78" spans="1:10" x14ac:dyDescent="0.25">
      <c r="A78" s="500"/>
      <c r="B78" s="505"/>
      <c r="C78" s="505"/>
      <c r="D78" s="60"/>
      <c r="E78" s="82">
        <f t="shared" si="8"/>
        <v>0</v>
      </c>
      <c r="F78" s="57">
        <f t="shared" si="9"/>
        <v>0</v>
      </c>
      <c r="G78" s="78">
        <f t="shared" si="10"/>
        <v>0</v>
      </c>
    </row>
    <row r="79" spans="1:10" x14ac:dyDescent="0.25">
      <c r="A79" s="500"/>
      <c r="B79" s="505"/>
      <c r="C79" s="505"/>
      <c r="D79" s="60"/>
      <c r="E79" s="82">
        <f t="shared" si="8"/>
        <v>0</v>
      </c>
      <c r="F79" s="57">
        <f t="shared" si="9"/>
        <v>0</v>
      </c>
      <c r="G79" s="78">
        <f t="shared" si="10"/>
        <v>0</v>
      </c>
    </row>
    <row r="80" spans="1:10" x14ac:dyDescent="0.25">
      <c r="A80" s="500"/>
      <c r="B80" s="505"/>
      <c r="C80" s="505"/>
      <c r="D80" s="60"/>
      <c r="E80" s="82">
        <f t="shared" si="8"/>
        <v>0</v>
      </c>
      <c r="F80" s="57">
        <f t="shared" si="9"/>
        <v>0</v>
      </c>
      <c r="G80" s="78">
        <f t="shared" si="10"/>
        <v>0</v>
      </c>
    </row>
    <row r="81" spans="1:10" x14ac:dyDescent="0.25">
      <c r="A81" s="500"/>
      <c r="B81" s="505"/>
      <c r="C81" s="505"/>
      <c r="D81" s="60"/>
      <c r="E81" s="82">
        <f t="shared" si="8"/>
        <v>0</v>
      </c>
      <c r="F81" s="57">
        <f t="shared" si="9"/>
        <v>0</v>
      </c>
      <c r="G81" s="78">
        <f t="shared" si="10"/>
        <v>0</v>
      </c>
    </row>
    <row r="82" spans="1:10" x14ac:dyDescent="0.25">
      <c r="A82" s="500"/>
      <c r="B82" s="505"/>
      <c r="C82" s="505"/>
      <c r="D82" s="60"/>
      <c r="E82" s="82">
        <f t="shared" si="8"/>
        <v>0</v>
      </c>
      <c r="F82" s="57">
        <f t="shared" si="9"/>
        <v>0</v>
      </c>
      <c r="G82" s="78">
        <f t="shared" si="10"/>
        <v>0</v>
      </c>
    </row>
    <row r="83" spans="1:10" x14ac:dyDescent="0.25">
      <c r="A83" s="500"/>
      <c r="B83" s="505"/>
      <c r="C83" s="505"/>
      <c r="D83" s="60"/>
      <c r="E83" s="82">
        <f t="shared" si="8"/>
        <v>0</v>
      </c>
      <c r="F83" s="57">
        <f t="shared" si="9"/>
        <v>0</v>
      </c>
      <c r="G83" s="78">
        <f t="shared" si="10"/>
        <v>0</v>
      </c>
    </row>
    <row r="84" spans="1:10" x14ac:dyDescent="0.25">
      <c r="A84" s="500"/>
      <c r="B84" s="505"/>
      <c r="C84" s="505"/>
      <c r="D84" s="60"/>
      <c r="E84" s="82">
        <f t="shared" si="8"/>
        <v>0</v>
      </c>
      <c r="F84" s="57">
        <f t="shared" si="9"/>
        <v>0</v>
      </c>
      <c r="G84" s="78">
        <f t="shared" si="10"/>
        <v>0</v>
      </c>
    </row>
    <row r="85" spans="1:10" x14ac:dyDescent="0.25">
      <c r="A85" s="500"/>
      <c r="B85" s="505"/>
      <c r="C85" s="505"/>
      <c r="D85" s="60"/>
      <c r="E85" s="82">
        <f t="shared" si="8"/>
        <v>0</v>
      </c>
      <c r="F85" s="57">
        <f t="shared" si="9"/>
        <v>0</v>
      </c>
      <c r="G85" s="78">
        <f t="shared" si="10"/>
        <v>0</v>
      </c>
    </row>
    <row r="86" spans="1:10" x14ac:dyDescent="0.25">
      <c r="A86" s="500"/>
      <c r="B86" s="505"/>
      <c r="C86" s="505"/>
      <c r="D86" s="60"/>
      <c r="E86" s="82">
        <f t="shared" si="8"/>
        <v>0</v>
      </c>
      <c r="F86" s="57">
        <f t="shared" si="9"/>
        <v>0</v>
      </c>
      <c r="G86" s="78">
        <f t="shared" si="10"/>
        <v>0</v>
      </c>
    </row>
    <row r="87" spans="1:10" x14ac:dyDescent="0.25">
      <c r="A87" s="500"/>
      <c r="B87" s="505"/>
      <c r="C87" s="505"/>
      <c r="D87" s="60"/>
      <c r="E87" s="82">
        <f t="shared" si="8"/>
        <v>0</v>
      </c>
      <c r="F87" s="57">
        <f t="shared" si="9"/>
        <v>0</v>
      </c>
      <c r="G87" s="78">
        <f t="shared" si="10"/>
        <v>0</v>
      </c>
    </row>
    <row r="88" spans="1:10" x14ac:dyDescent="0.25">
      <c r="A88" s="500"/>
      <c r="B88" s="505"/>
      <c r="C88" s="505"/>
      <c r="D88" s="60"/>
      <c r="E88" s="82">
        <f t="shared" si="8"/>
        <v>0</v>
      </c>
      <c r="F88" s="57">
        <f t="shared" si="9"/>
        <v>0</v>
      </c>
      <c r="G88" s="78">
        <f t="shared" si="10"/>
        <v>0</v>
      </c>
    </row>
    <row r="89" spans="1:10" ht="15.75" x14ac:dyDescent="0.25">
      <c r="A89" s="501"/>
      <c r="B89" s="505"/>
      <c r="C89" s="505"/>
      <c r="D89" s="60"/>
      <c r="E89" s="82">
        <f t="shared" si="8"/>
        <v>0</v>
      </c>
      <c r="F89" s="57">
        <f t="shared" si="9"/>
        <v>0</v>
      </c>
      <c r="G89" s="78">
        <f t="shared" si="10"/>
        <v>0</v>
      </c>
    </row>
    <row r="90" spans="1:10" ht="16.5" thickBot="1" x14ac:dyDescent="0.3">
      <c r="A90" s="501"/>
      <c r="B90" s="505"/>
      <c r="C90" s="505"/>
      <c r="D90" s="60"/>
      <c r="E90" s="82">
        <f t="shared" si="8"/>
        <v>0</v>
      </c>
      <c r="F90" s="57">
        <f t="shared" si="9"/>
        <v>0</v>
      </c>
      <c r="G90" s="78">
        <f t="shared" si="10"/>
        <v>0</v>
      </c>
    </row>
    <row r="91" spans="1:10" ht="16.5" thickBot="1" x14ac:dyDescent="0.3">
      <c r="A91" s="181" t="s">
        <v>129</v>
      </c>
      <c r="B91" s="182"/>
      <c r="C91" s="182"/>
      <c r="D91" s="183">
        <f>+SUM(D70:D90)</f>
        <v>0</v>
      </c>
      <c r="E91" s="184">
        <f>+SUM(E70:E90)</f>
        <v>0</v>
      </c>
      <c r="F91" s="183">
        <f>+SUM(F70:F90)</f>
        <v>0</v>
      </c>
      <c r="G91" s="184">
        <f>+SUM(G70:G90)</f>
        <v>0</v>
      </c>
      <c r="I91" s="84" t="s">
        <v>131</v>
      </c>
      <c r="J91" s="85">
        <f>+D91-G91-F91-E91</f>
        <v>0</v>
      </c>
    </row>
    <row r="92" spans="1:10" ht="16.5" thickBot="1" x14ac:dyDescent="0.3">
      <c r="A92" s="370"/>
      <c r="B92" s="67"/>
      <c r="C92" s="67"/>
      <c r="D92" s="67"/>
      <c r="E92" s="68"/>
      <c r="F92" s="67"/>
      <c r="G92" s="371"/>
    </row>
    <row r="93" spans="1:10" ht="16.5" thickBot="1" x14ac:dyDescent="0.3">
      <c r="A93" s="181" t="s">
        <v>124</v>
      </c>
      <c r="B93" s="195"/>
      <c r="C93" s="195"/>
      <c r="D93" s="195"/>
      <c r="E93" s="196">
        <v>0</v>
      </c>
      <c r="F93" s="196">
        <v>0</v>
      </c>
      <c r="G93" s="197">
        <v>1</v>
      </c>
    </row>
    <row r="94" spans="1:10" ht="30.75" thickBot="1" x14ac:dyDescent="0.3">
      <c r="A94" s="69" t="s">
        <v>0</v>
      </c>
      <c r="B94" s="69" t="s">
        <v>1</v>
      </c>
      <c r="C94" s="70" t="s">
        <v>126</v>
      </c>
      <c r="D94" s="71" t="s">
        <v>128</v>
      </c>
      <c r="E94" s="81" t="s">
        <v>127</v>
      </c>
      <c r="F94" s="81" t="s">
        <v>21</v>
      </c>
      <c r="G94" s="72" t="s">
        <v>136</v>
      </c>
    </row>
    <row r="95" spans="1:10" x14ac:dyDescent="0.25">
      <c r="A95" s="509"/>
      <c r="B95" s="504"/>
      <c r="C95" s="504"/>
      <c r="D95" s="60"/>
      <c r="E95" s="82">
        <f>+D95*$E$93</f>
        <v>0</v>
      </c>
      <c r="F95" s="78">
        <f>+D95*$F$93</f>
        <v>0</v>
      </c>
      <c r="G95" s="57">
        <f>+D95*$G$93</f>
        <v>0</v>
      </c>
    </row>
    <row r="96" spans="1:10" x14ac:dyDescent="0.25">
      <c r="A96" s="510"/>
      <c r="B96" s="505"/>
      <c r="C96" s="505"/>
      <c r="D96" s="60"/>
      <c r="E96" s="82">
        <f t="shared" ref="E96:E106" si="11">+D96*$E$93</f>
        <v>0</v>
      </c>
      <c r="F96" s="78">
        <f t="shared" ref="F96:F106" si="12">+D96*$F$93</f>
        <v>0</v>
      </c>
      <c r="G96" s="57">
        <f t="shared" ref="G96:G106" si="13">+D96*$G$93</f>
        <v>0</v>
      </c>
    </row>
    <row r="97" spans="1:11" x14ac:dyDescent="0.25">
      <c r="A97" s="510"/>
      <c r="B97" s="505"/>
      <c r="C97" s="505"/>
      <c r="D97" s="60"/>
      <c r="E97" s="82">
        <f t="shared" si="11"/>
        <v>0</v>
      </c>
      <c r="F97" s="78">
        <f t="shared" si="12"/>
        <v>0</v>
      </c>
      <c r="G97" s="57">
        <f t="shared" si="13"/>
        <v>0</v>
      </c>
    </row>
    <row r="98" spans="1:11" x14ac:dyDescent="0.25">
      <c r="A98" s="510"/>
      <c r="B98" s="505"/>
      <c r="C98" s="505"/>
      <c r="D98" s="60"/>
      <c r="E98" s="82">
        <f t="shared" si="11"/>
        <v>0</v>
      </c>
      <c r="F98" s="78">
        <f t="shared" si="12"/>
        <v>0</v>
      </c>
      <c r="G98" s="57">
        <f t="shared" si="13"/>
        <v>0</v>
      </c>
    </row>
    <row r="99" spans="1:11" x14ac:dyDescent="0.25">
      <c r="A99" s="688"/>
      <c r="B99" s="689"/>
      <c r="C99" s="689"/>
      <c r="D99" s="690"/>
      <c r="E99" s="691">
        <f t="shared" si="11"/>
        <v>0</v>
      </c>
      <c r="F99" s="83">
        <f t="shared" si="12"/>
        <v>0</v>
      </c>
      <c r="G99" s="83">
        <f t="shared" si="13"/>
        <v>0</v>
      </c>
      <c r="H99" s="692"/>
      <c r="I99" s="692"/>
      <c r="J99" s="692"/>
      <c r="K99" s="692"/>
    </row>
    <row r="100" spans="1:11" x14ac:dyDescent="0.25">
      <c r="A100" s="688"/>
      <c r="B100" s="689"/>
      <c r="C100" s="689"/>
      <c r="D100" s="690"/>
      <c r="E100" s="691">
        <f t="shared" si="11"/>
        <v>0</v>
      </c>
      <c r="F100" s="83">
        <f t="shared" si="12"/>
        <v>0</v>
      </c>
      <c r="G100" s="83">
        <f t="shared" si="13"/>
        <v>0</v>
      </c>
      <c r="H100" s="692"/>
      <c r="I100" s="692"/>
      <c r="J100" s="692"/>
      <c r="K100" s="692"/>
    </row>
    <row r="101" spans="1:11" x14ac:dyDescent="0.25">
      <c r="A101" s="688"/>
      <c r="B101" s="689"/>
      <c r="C101" s="689"/>
      <c r="D101" s="690"/>
      <c r="E101" s="691">
        <f t="shared" si="11"/>
        <v>0</v>
      </c>
      <c r="F101" s="83">
        <f t="shared" si="12"/>
        <v>0</v>
      </c>
      <c r="G101" s="83">
        <f t="shared" si="13"/>
        <v>0</v>
      </c>
      <c r="H101" s="692"/>
      <c r="I101" s="692"/>
      <c r="J101" s="692"/>
      <c r="K101" s="692"/>
    </row>
    <row r="102" spans="1:11" x14ac:dyDescent="0.25">
      <c r="A102" s="688"/>
      <c r="B102" s="689"/>
      <c r="C102" s="689"/>
      <c r="D102" s="690"/>
      <c r="E102" s="691">
        <f t="shared" si="11"/>
        <v>0</v>
      </c>
      <c r="F102" s="83">
        <f t="shared" si="12"/>
        <v>0</v>
      </c>
      <c r="G102" s="83">
        <f t="shared" si="13"/>
        <v>0</v>
      </c>
      <c r="H102" s="692"/>
      <c r="I102" s="692"/>
      <c r="J102" s="692"/>
      <c r="K102" s="692"/>
    </row>
    <row r="103" spans="1:11" x14ac:dyDescent="0.25">
      <c r="A103" s="688"/>
      <c r="B103" s="689"/>
      <c r="C103" s="689"/>
      <c r="D103" s="690"/>
      <c r="E103" s="691">
        <f t="shared" si="11"/>
        <v>0</v>
      </c>
      <c r="F103" s="83">
        <f t="shared" si="12"/>
        <v>0</v>
      </c>
      <c r="G103" s="83">
        <f t="shared" si="13"/>
        <v>0</v>
      </c>
      <c r="H103" s="692"/>
      <c r="I103" s="692"/>
      <c r="J103" s="692"/>
      <c r="K103" s="692"/>
    </row>
    <row r="104" spans="1:11" x14ac:dyDescent="0.25">
      <c r="A104" s="688"/>
      <c r="B104" s="689"/>
      <c r="C104" s="689"/>
      <c r="D104" s="690"/>
      <c r="E104" s="691">
        <f t="shared" si="11"/>
        <v>0</v>
      </c>
      <c r="F104" s="83">
        <f t="shared" si="12"/>
        <v>0</v>
      </c>
      <c r="G104" s="83">
        <f t="shared" si="13"/>
        <v>0</v>
      </c>
      <c r="H104" s="692"/>
      <c r="I104" s="692"/>
      <c r="J104" s="692"/>
      <c r="K104" s="692"/>
    </row>
    <row r="105" spans="1:11" x14ac:dyDescent="0.25">
      <c r="A105" s="689"/>
      <c r="B105" s="689"/>
      <c r="C105" s="689"/>
      <c r="D105" s="690"/>
      <c r="E105" s="691">
        <f t="shared" si="11"/>
        <v>0</v>
      </c>
      <c r="F105" s="83">
        <f t="shared" si="12"/>
        <v>0</v>
      </c>
      <c r="G105" s="83">
        <f t="shared" si="13"/>
        <v>0</v>
      </c>
      <c r="H105" s="692"/>
      <c r="I105" s="692"/>
      <c r="J105" s="692"/>
      <c r="K105" s="692"/>
    </row>
    <row r="106" spans="1:11" ht="15.75" thickBot="1" x14ac:dyDescent="0.3">
      <c r="A106" s="693"/>
      <c r="B106" s="694"/>
      <c r="C106" s="694"/>
      <c r="D106" s="695"/>
      <c r="E106" s="696">
        <f t="shared" si="11"/>
        <v>0</v>
      </c>
      <c r="F106" s="697">
        <f t="shared" si="12"/>
        <v>0</v>
      </c>
      <c r="G106" s="697">
        <f t="shared" si="13"/>
        <v>0</v>
      </c>
      <c r="H106" s="692"/>
      <c r="I106" s="692"/>
      <c r="J106" s="692"/>
      <c r="K106" s="692"/>
    </row>
    <row r="107" spans="1:11" ht="16.5" thickBot="1" x14ac:dyDescent="0.3">
      <c r="A107" s="698" t="s">
        <v>65</v>
      </c>
      <c r="B107" s="699"/>
      <c r="C107" s="699"/>
      <c r="D107" s="700">
        <f>+SUM(D95:D106)</f>
        <v>0</v>
      </c>
      <c r="E107" s="700">
        <f>+SUM(E95:E106)</f>
        <v>0</v>
      </c>
      <c r="F107" s="700">
        <f>+SUM(F95:F106)</f>
        <v>0</v>
      </c>
      <c r="G107" s="700">
        <f>+SUM(G95:G106)</f>
        <v>0</v>
      </c>
      <c r="H107" s="692"/>
      <c r="I107" s="701" t="s">
        <v>131</v>
      </c>
      <c r="J107" s="85">
        <f>+D107-G107-F107-E107</f>
        <v>0</v>
      </c>
      <c r="K107" s="692"/>
    </row>
    <row r="108" spans="1:11" ht="16.5" thickBot="1" x14ac:dyDescent="0.3">
      <c r="A108" s="702"/>
      <c r="B108" s="703"/>
      <c r="C108" s="703"/>
      <c r="D108" s="703"/>
      <c r="E108" s="704"/>
      <c r="F108" s="703"/>
      <c r="G108" s="705"/>
      <c r="H108" s="692"/>
      <c r="I108" s="692"/>
      <c r="J108" s="692"/>
      <c r="K108" s="692"/>
    </row>
    <row r="109" spans="1:11" ht="46.5" customHeight="1" x14ac:dyDescent="0.25">
      <c r="A109" s="808" t="s">
        <v>290</v>
      </c>
      <c r="B109" s="809"/>
      <c r="C109" s="809"/>
      <c r="D109" s="810"/>
      <c r="E109" s="706" t="e">
        <f>+E154</f>
        <v>#DIV/0!</v>
      </c>
      <c r="F109" s="706" t="e">
        <f>+E155</f>
        <v>#DIV/0!</v>
      </c>
      <c r="G109" s="706" t="e">
        <f>+E156</f>
        <v>#DIV/0!</v>
      </c>
      <c r="H109" s="692"/>
      <c r="I109" s="692"/>
      <c r="J109" s="692"/>
      <c r="K109" s="692"/>
    </row>
    <row r="110" spans="1:11" ht="30.75" customHeight="1" thickBot="1" x14ac:dyDescent="0.3">
      <c r="A110" s="811" t="s">
        <v>282</v>
      </c>
      <c r="B110" s="812"/>
      <c r="C110" s="812"/>
      <c r="D110" s="812"/>
      <c r="E110" s="812"/>
      <c r="F110" s="812"/>
      <c r="G110" s="813"/>
      <c r="H110" s="692"/>
      <c r="I110" s="692"/>
      <c r="J110" s="692"/>
      <c r="K110" s="692"/>
    </row>
    <row r="111" spans="1:11" ht="30.75" thickBot="1" x14ac:dyDescent="0.3">
      <c r="A111" s="707" t="s">
        <v>0</v>
      </c>
      <c r="B111" s="707" t="s">
        <v>1</v>
      </c>
      <c r="C111" s="708" t="s">
        <v>126</v>
      </c>
      <c r="D111" s="709" t="s">
        <v>128</v>
      </c>
      <c r="E111" s="72" t="s">
        <v>127</v>
      </c>
      <c r="F111" s="72" t="s">
        <v>21</v>
      </c>
      <c r="G111" s="72" t="s">
        <v>136</v>
      </c>
      <c r="H111" s="692"/>
      <c r="I111" s="692"/>
      <c r="J111" s="692"/>
      <c r="K111" s="692"/>
    </row>
    <row r="112" spans="1:11" x14ac:dyDescent="0.25">
      <c r="A112" s="710"/>
      <c r="B112" s="689"/>
      <c r="C112" s="689"/>
      <c r="D112" s="690"/>
      <c r="E112" s="691" t="e">
        <f>+D112*$E$109</f>
        <v>#DIV/0!</v>
      </c>
      <c r="F112" s="83" t="e">
        <f>+D112*$F$109</f>
        <v>#DIV/0!</v>
      </c>
      <c r="G112" s="83" t="e">
        <f>+D112*$G$109</f>
        <v>#DIV/0!</v>
      </c>
      <c r="H112" s="692"/>
      <c r="I112" s="692"/>
      <c r="J112" s="692"/>
      <c r="K112" s="692"/>
    </row>
    <row r="113" spans="1:11" x14ac:dyDescent="0.25">
      <c r="A113" s="710"/>
      <c r="B113" s="689"/>
      <c r="C113" s="689"/>
      <c r="D113" s="690"/>
      <c r="E113" s="691" t="e">
        <f t="shared" ref="E113:E126" si="14">+D113*$E$109</f>
        <v>#DIV/0!</v>
      </c>
      <c r="F113" s="83" t="e">
        <f t="shared" ref="F113:F126" si="15">+D113*$F$109</f>
        <v>#DIV/0!</v>
      </c>
      <c r="G113" s="83" t="e">
        <f t="shared" ref="G113:G126" si="16">+D113*$G$109</f>
        <v>#DIV/0!</v>
      </c>
      <c r="H113" s="692"/>
      <c r="I113" s="692"/>
      <c r="J113" s="692"/>
      <c r="K113" s="692"/>
    </row>
    <row r="114" spans="1:11" x14ac:dyDescent="0.25">
      <c r="A114" s="710"/>
      <c r="B114" s="689"/>
      <c r="C114" s="689"/>
      <c r="D114" s="690"/>
      <c r="E114" s="691" t="e">
        <f t="shared" si="14"/>
        <v>#DIV/0!</v>
      </c>
      <c r="F114" s="83" t="e">
        <f t="shared" si="15"/>
        <v>#DIV/0!</v>
      </c>
      <c r="G114" s="83" t="e">
        <f t="shared" si="16"/>
        <v>#DIV/0!</v>
      </c>
      <c r="H114" s="692"/>
      <c r="I114" s="692"/>
      <c r="J114" s="692"/>
      <c r="K114" s="692"/>
    </row>
    <row r="115" spans="1:11" x14ac:dyDescent="0.25">
      <c r="A115" s="710"/>
      <c r="B115" s="689"/>
      <c r="C115" s="689"/>
      <c r="D115" s="690"/>
      <c r="E115" s="691" t="e">
        <f t="shared" si="14"/>
        <v>#DIV/0!</v>
      </c>
      <c r="F115" s="83" t="e">
        <f t="shared" si="15"/>
        <v>#DIV/0!</v>
      </c>
      <c r="G115" s="83" t="e">
        <f t="shared" si="16"/>
        <v>#DIV/0!</v>
      </c>
      <c r="H115" s="692"/>
      <c r="I115" s="692"/>
      <c r="J115" s="692"/>
      <c r="K115" s="692"/>
    </row>
    <row r="116" spans="1:11" x14ac:dyDescent="0.25">
      <c r="A116" s="710"/>
      <c r="B116" s="689"/>
      <c r="C116" s="689"/>
      <c r="D116" s="690"/>
      <c r="E116" s="691" t="e">
        <f t="shared" si="14"/>
        <v>#DIV/0!</v>
      </c>
      <c r="F116" s="83" t="e">
        <f t="shared" si="15"/>
        <v>#DIV/0!</v>
      </c>
      <c r="G116" s="83" t="e">
        <f t="shared" si="16"/>
        <v>#DIV/0!</v>
      </c>
      <c r="H116" s="692"/>
      <c r="I116" s="692"/>
      <c r="J116" s="692"/>
      <c r="K116" s="692"/>
    </row>
    <row r="117" spans="1:11" x14ac:dyDescent="0.25">
      <c r="A117" s="710"/>
      <c r="B117" s="689"/>
      <c r="C117" s="689"/>
      <c r="D117" s="690"/>
      <c r="E117" s="691" t="e">
        <f t="shared" si="14"/>
        <v>#DIV/0!</v>
      </c>
      <c r="F117" s="83" t="e">
        <f t="shared" si="15"/>
        <v>#DIV/0!</v>
      </c>
      <c r="G117" s="83" t="e">
        <f t="shared" si="16"/>
        <v>#DIV/0!</v>
      </c>
      <c r="H117" s="692"/>
      <c r="I117" s="692"/>
      <c r="J117" s="692"/>
      <c r="K117" s="692"/>
    </row>
    <row r="118" spans="1:11" x14ac:dyDescent="0.25">
      <c r="A118" s="710"/>
      <c r="B118" s="689"/>
      <c r="C118" s="689"/>
      <c r="D118" s="690"/>
      <c r="E118" s="691" t="e">
        <f t="shared" si="14"/>
        <v>#DIV/0!</v>
      </c>
      <c r="F118" s="83" t="e">
        <f t="shared" si="15"/>
        <v>#DIV/0!</v>
      </c>
      <c r="G118" s="83" t="e">
        <f t="shared" si="16"/>
        <v>#DIV/0!</v>
      </c>
      <c r="H118" s="692"/>
      <c r="I118" s="692"/>
      <c r="J118" s="692"/>
      <c r="K118" s="692"/>
    </row>
    <row r="119" spans="1:11" x14ac:dyDescent="0.25">
      <c r="A119" s="710"/>
      <c r="B119" s="689"/>
      <c r="C119" s="689"/>
      <c r="D119" s="690"/>
      <c r="E119" s="691" t="e">
        <f t="shared" si="14"/>
        <v>#DIV/0!</v>
      </c>
      <c r="F119" s="83" t="e">
        <f t="shared" si="15"/>
        <v>#DIV/0!</v>
      </c>
      <c r="G119" s="83" t="e">
        <f t="shared" si="16"/>
        <v>#DIV/0!</v>
      </c>
      <c r="H119" s="692"/>
      <c r="I119" s="692"/>
      <c r="J119" s="692"/>
      <c r="K119" s="692"/>
    </row>
    <row r="120" spans="1:11" x14ac:dyDescent="0.25">
      <c r="A120" s="710"/>
      <c r="B120" s="689"/>
      <c r="C120" s="689"/>
      <c r="D120" s="690"/>
      <c r="E120" s="691" t="e">
        <f t="shared" si="14"/>
        <v>#DIV/0!</v>
      </c>
      <c r="F120" s="83" t="e">
        <f t="shared" si="15"/>
        <v>#DIV/0!</v>
      </c>
      <c r="G120" s="83" t="e">
        <f t="shared" si="16"/>
        <v>#DIV/0!</v>
      </c>
      <c r="H120" s="692"/>
      <c r="I120" s="692"/>
      <c r="J120" s="692"/>
      <c r="K120" s="692"/>
    </row>
    <row r="121" spans="1:11" x14ac:dyDescent="0.25">
      <c r="A121" s="710"/>
      <c r="B121" s="689"/>
      <c r="C121" s="689"/>
      <c r="D121" s="690"/>
      <c r="E121" s="691" t="e">
        <f t="shared" si="14"/>
        <v>#DIV/0!</v>
      </c>
      <c r="F121" s="83" t="e">
        <f t="shared" si="15"/>
        <v>#DIV/0!</v>
      </c>
      <c r="G121" s="83" t="e">
        <f t="shared" si="16"/>
        <v>#DIV/0!</v>
      </c>
      <c r="H121" s="692"/>
      <c r="I121" s="692"/>
      <c r="J121" s="692"/>
      <c r="K121" s="692"/>
    </row>
    <row r="122" spans="1:11" x14ac:dyDescent="0.25">
      <c r="A122" s="710"/>
      <c r="B122" s="689"/>
      <c r="C122" s="689"/>
      <c r="D122" s="690"/>
      <c r="E122" s="691" t="e">
        <f t="shared" si="14"/>
        <v>#DIV/0!</v>
      </c>
      <c r="F122" s="83" t="e">
        <f t="shared" si="15"/>
        <v>#DIV/0!</v>
      </c>
      <c r="G122" s="83" t="e">
        <f t="shared" si="16"/>
        <v>#DIV/0!</v>
      </c>
      <c r="H122" s="692"/>
      <c r="I122" s="692"/>
      <c r="J122" s="692"/>
      <c r="K122" s="692"/>
    </row>
    <row r="123" spans="1:11" x14ac:dyDescent="0.25">
      <c r="A123" s="710"/>
      <c r="B123" s="689"/>
      <c r="C123" s="689"/>
      <c r="D123" s="690"/>
      <c r="E123" s="691" t="e">
        <f t="shared" si="14"/>
        <v>#DIV/0!</v>
      </c>
      <c r="F123" s="83" t="e">
        <f t="shared" si="15"/>
        <v>#DIV/0!</v>
      </c>
      <c r="G123" s="83" t="e">
        <f t="shared" si="16"/>
        <v>#DIV/0!</v>
      </c>
      <c r="H123" s="692"/>
      <c r="I123" s="692"/>
      <c r="J123" s="692"/>
      <c r="K123" s="692"/>
    </row>
    <row r="124" spans="1:11" x14ac:dyDescent="0.25">
      <c r="A124" s="710"/>
      <c r="B124" s="689"/>
      <c r="C124" s="689"/>
      <c r="D124" s="690"/>
      <c r="E124" s="691" t="e">
        <f t="shared" si="14"/>
        <v>#DIV/0!</v>
      </c>
      <c r="F124" s="83" t="e">
        <f t="shared" si="15"/>
        <v>#DIV/0!</v>
      </c>
      <c r="G124" s="83" t="e">
        <f t="shared" si="16"/>
        <v>#DIV/0!</v>
      </c>
      <c r="H124" s="692"/>
      <c r="I124" s="692"/>
      <c r="J124" s="692"/>
      <c r="K124" s="692"/>
    </row>
    <row r="125" spans="1:11" ht="15.75" x14ac:dyDescent="0.25">
      <c r="A125" s="711"/>
      <c r="B125" s="689"/>
      <c r="C125" s="689"/>
      <c r="D125" s="690"/>
      <c r="E125" s="691" t="e">
        <f t="shared" si="14"/>
        <v>#DIV/0!</v>
      </c>
      <c r="F125" s="83" t="e">
        <f t="shared" si="15"/>
        <v>#DIV/0!</v>
      </c>
      <c r="G125" s="83" t="e">
        <f t="shared" si="16"/>
        <v>#DIV/0!</v>
      </c>
      <c r="H125" s="692"/>
      <c r="I125" s="692"/>
      <c r="J125" s="692"/>
      <c r="K125" s="692"/>
    </row>
    <row r="126" spans="1:11" ht="16.5" thickBot="1" x14ac:dyDescent="0.3">
      <c r="A126" s="711"/>
      <c r="B126" s="689"/>
      <c r="C126" s="689"/>
      <c r="D126" s="690"/>
      <c r="E126" s="691" t="e">
        <f t="shared" si="14"/>
        <v>#DIV/0!</v>
      </c>
      <c r="F126" s="83" t="e">
        <f t="shared" si="15"/>
        <v>#DIV/0!</v>
      </c>
      <c r="G126" s="83" t="e">
        <f t="shared" si="16"/>
        <v>#DIV/0!</v>
      </c>
      <c r="H126" s="692"/>
      <c r="I126" s="692"/>
      <c r="J126" s="692"/>
      <c r="K126" s="692"/>
    </row>
    <row r="127" spans="1:11" ht="16.5" thickBot="1" x14ac:dyDescent="0.3">
      <c r="A127" s="712" t="s">
        <v>283</v>
      </c>
      <c r="B127" s="713"/>
      <c r="C127" s="713"/>
      <c r="D127" s="714">
        <f>+SUM(D112:D126)</f>
        <v>0</v>
      </c>
      <c r="E127" s="714" t="e">
        <f>+SUM(E112:E126)</f>
        <v>#DIV/0!</v>
      </c>
      <c r="F127" s="714" t="e">
        <f>+SUM(F112:F126)</f>
        <v>#DIV/0!</v>
      </c>
      <c r="G127" s="714" t="e">
        <f>+SUM(G112:G126)</f>
        <v>#DIV/0!</v>
      </c>
      <c r="H127" s="692"/>
      <c r="I127" s="701" t="s">
        <v>131</v>
      </c>
      <c r="J127" s="85" t="e">
        <f>+D127-G127-F127-E127</f>
        <v>#DIV/0!</v>
      </c>
      <c r="K127" s="692"/>
    </row>
    <row r="128" spans="1:11" ht="16.5" thickBot="1" x14ac:dyDescent="0.3">
      <c r="A128" s="702"/>
      <c r="B128" s="703"/>
      <c r="C128" s="703"/>
      <c r="D128" s="703"/>
      <c r="E128" s="704"/>
      <c r="F128" s="703"/>
      <c r="G128" s="705"/>
      <c r="H128" s="692"/>
      <c r="I128" s="692"/>
      <c r="J128" s="692"/>
      <c r="K128" s="692"/>
    </row>
    <row r="129" spans="1:11" ht="47.25" customHeight="1" x14ac:dyDescent="0.25">
      <c r="A129" s="808" t="s">
        <v>291</v>
      </c>
      <c r="B129" s="809"/>
      <c r="C129" s="809"/>
      <c r="D129" s="810"/>
      <c r="E129" s="706" t="e">
        <f>+E174</f>
        <v>#DIV/0!</v>
      </c>
      <c r="F129" s="706" t="e">
        <f>+E175</f>
        <v>#DIV/0!</v>
      </c>
      <c r="G129" s="748">
        <v>0</v>
      </c>
      <c r="H129" s="692"/>
      <c r="I129" s="692"/>
      <c r="J129" s="692"/>
      <c r="K129" s="692"/>
    </row>
    <row r="130" spans="1:11" ht="30.75" customHeight="1" thickBot="1" x14ac:dyDescent="0.3">
      <c r="A130" s="811" t="s">
        <v>284</v>
      </c>
      <c r="B130" s="812"/>
      <c r="C130" s="812"/>
      <c r="D130" s="812"/>
      <c r="E130" s="812"/>
      <c r="F130" s="812"/>
      <c r="G130" s="813"/>
      <c r="H130" s="692"/>
      <c r="I130" s="692"/>
      <c r="J130" s="692"/>
      <c r="K130" s="692"/>
    </row>
    <row r="131" spans="1:11" ht="30.75" thickBot="1" x14ac:dyDescent="0.3">
      <c r="A131" s="707" t="s">
        <v>0</v>
      </c>
      <c r="B131" s="707" t="s">
        <v>1</v>
      </c>
      <c r="C131" s="708" t="s">
        <v>126</v>
      </c>
      <c r="D131" s="709" t="s">
        <v>128</v>
      </c>
      <c r="E131" s="72" t="s">
        <v>127</v>
      </c>
      <c r="F131" s="72" t="s">
        <v>21</v>
      </c>
      <c r="G131" s="81" t="s">
        <v>136</v>
      </c>
      <c r="H131" s="692"/>
      <c r="I131" s="692"/>
      <c r="J131" s="692"/>
      <c r="K131" s="692"/>
    </row>
    <row r="132" spans="1:11" x14ac:dyDescent="0.25">
      <c r="A132" s="710"/>
      <c r="B132" s="689"/>
      <c r="C132" s="689"/>
      <c r="D132" s="690"/>
      <c r="E132" s="691" t="e">
        <f t="shared" ref="E132:E139" si="17">+D132*$E$129</f>
        <v>#DIV/0!</v>
      </c>
      <c r="F132" s="83" t="e">
        <f t="shared" ref="F132:F139" si="18">+D132*$F$129</f>
        <v>#DIV/0!</v>
      </c>
      <c r="G132" s="78">
        <f t="shared" ref="G132:G139" si="19">+D132*$G$129</f>
        <v>0</v>
      </c>
      <c r="H132" s="692"/>
      <c r="I132" s="692"/>
      <c r="J132" s="692"/>
      <c r="K132" s="692"/>
    </row>
    <row r="133" spans="1:11" x14ac:dyDescent="0.25">
      <c r="A133" s="710"/>
      <c r="B133" s="689"/>
      <c r="C133" s="689"/>
      <c r="D133" s="690"/>
      <c r="E133" s="691" t="e">
        <f t="shared" si="17"/>
        <v>#DIV/0!</v>
      </c>
      <c r="F133" s="83" t="e">
        <f t="shared" si="18"/>
        <v>#DIV/0!</v>
      </c>
      <c r="G133" s="78">
        <f t="shared" si="19"/>
        <v>0</v>
      </c>
      <c r="H133" s="692"/>
      <c r="I133" s="692"/>
      <c r="J133" s="692"/>
      <c r="K133" s="692"/>
    </row>
    <row r="134" spans="1:11" x14ac:dyDescent="0.25">
      <c r="A134" s="710"/>
      <c r="B134" s="689"/>
      <c r="C134" s="689"/>
      <c r="D134" s="690"/>
      <c r="E134" s="691" t="e">
        <f t="shared" si="17"/>
        <v>#DIV/0!</v>
      </c>
      <c r="F134" s="83" t="e">
        <f t="shared" si="18"/>
        <v>#DIV/0!</v>
      </c>
      <c r="G134" s="78">
        <f t="shared" si="19"/>
        <v>0</v>
      </c>
      <c r="H134" s="692"/>
      <c r="I134" s="692"/>
      <c r="J134" s="692"/>
      <c r="K134" s="692"/>
    </row>
    <row r="135" spans="1:11" x14ac:dyDescent="0.25">
      <c r="A135" s="710"/>
      <c r="B135" s="689"/>
      <c r="C135" s="689"/>
      <c r="D135" s="690"/>
      <c r="E135" s="691" t="e">
        <f t="shared" si="17"/>
        <v>#DIV/0!</v>
      </c>
      <c r="F135" s="83" t="e">
        <f t="shared" si="18"/>
        <v>#DIV/0!</v>
      </c>
      <c r="G135" s="78">
        <f t="shared" si="19"/>
        <v>0</v>
      </c>
      <c r="H135" s="692"/>
      <c r="I135" s="692"/>
      <c r="J135" s="692"/>
      <c r="K135" s="692"/>
    </row>
    <row r="136" spans="1:11" x14ac:dyDescent="0.25">
      <c r="A136" s="710"/>
      <c r="B136" s="689"/>
      <c r="C136" s="689"/>
      <c r="D136" s="690"/>
      <c r="E136" s="691" t="e">
        <f t="shared" si="17"/>
        <v>#DIV/0!</v>
      </c>
      <c r="F136" s="83" t="e">
        <f t="shared" si="18"/>
        <v>#DIV/0!</v>
      </c>
      <c r="G136" s="78">
        <f t="shared" si="19"/>
        <v>0</v>
      </c>
      <c r="H136" s="692"/>
      <c r="I136" s="692"/>
      <c r="J136" s="692"/>
      <c r="K136" s="692"/>
    </row>
    <row r="137" spans="1:11" x14ac:dyDescent="0.25">
      <c r="A137" s="710"/>
      <c r="B137" s="689"/>
      <c r="C137" s="689"/>
      <c r="D137" s="690"/>
      <c r="E137" s="691" t="e">
        <f t="shared" si="17"/>
        <v>#DIV/0!</v>
      </c>
      <c r="F137" s="83" t="e">
        <f t="shared" si="18"/>
        <v>#DIV/0!</v>
      </c>
      <c r="G137" s="78">
        <f t="shared" si="19"/>
        <v>0</v>
      </c>
      <c r="H137" s="692"/>
      <c r="I137" s="692"/>
      <c r="J137" s="692"/>
      <c r="K137" s="692"/>
    </row>
    <row r="138" spans="1:11" x14ac:dyDescent="0.25">
      <c r="A138" s="710"/>
      <c r="B138" s="689"/>
      <c r="C138" s="689"/>
      <c r="D138" s="690"/>
      <c r="E138" s="691" t="e">
        <f t="shared" si="17"/>
        <v>#DIV/0!</v>
      </c>
      <c r="F138" s="83" t="e">
        <f t="shared" si="18"/>
        <v>#DIV/0!</v>
      </c>
      <c r="G138" s="78">
        <f t="shared" si="19"/>
        <v>0</v>
      </c>
      <c r="H138" s="692"/>
      <c r="I138" s="692"/>
      <c r="J138" s="692"/>
      <c r="K138" s="692"/>
    </row>
    <row r="139" spans="1:11" x14ac:dyDescent="0.25">
      <c r="A139" s="710"/>
      <c r="B139" s="689"/>
      <c r="C139" s="689"/>
      <c r="D139" s="690"/>
      <c r="E139" s="691" t="e">
        <f t="shared" si="17"/>
        <v>#DIV/0!</v>
      </c>
      <c r="F139" s="83" t="e">
        <f t="shared" si="18"/>
        <v>#DIV/0!</v>
      </c>
      <c r="G139" s="78">
        <f t="shared" si="19"/>
        <v>0</v>
      </c>
      <c r="H139" s="692"/>
      <c r="I139" s="692"/>
      <c r="J139" s="692"/>
      <c r="K139" s="692"/>
    </row>
    <row r="140" spans="1:11" x14ac:dyDescent="0.25">
      <c r="A140" s="710"/>
      <c r="B140" s="689"/>
      <c r="C140" s="689"/>
      <c r="D140" s="690"/>
      <c r="E140" s="691" t="e">
        <f t="shared" ref="E140:E143" si="20">+D140*$E$129</f>
        <v>#DIV/0!</v>
      </c>
      <c r="F140" s="83" t="e">
        <f t="shared" ref="F140:F143" si="21">+D140*$F$129</f>
        <v>#DIV/0!</v>
      </c>
      <c r="G140" s="78">
        <f t="shared" ref="G140:G143" si="22">+D140*$G$129</f>
        <v>0</v>
      </c>
      <c r="H140" s="692"/>
      <c r="I140" s="692"/>
      <c r="J140" s="692"/>
      <c r="K140" s="692"/>
    </row>
    <row r="141" spans="1:11" x14ac:dyDescent="0.25">
      <c r="A141" s="710"/>
      <c r="B141" s="689"/>
      <c r="C141" s="689"/>
      <c r="D141" s="690"/>
      <c r="E141" s="691" t="e">
        <f t="shared" si="20"/>
        <v>#DIV/0!</v>
      </c>
      <c r="F141" s="83" t="e">
        <f t="shared" si="21"/>
        <v>#DIV/0!</v>
      </c>
      <c r="G141" s="78">
        <f t="shared" si="22"/>
        <v>0</v>
      </c>
      <c r="H141" s="692"/>
      <c r="I141" s="692"/>
      <c r="J141" s="692"/>
      <c r="K141" s="692"/>
    </row>
    <row r="142" spans="1:11" x14ac:dyDescent="0.25">
      <c r="A142" s="710"/>
      <c r="B142" s="689"/>
      <c r="C142" s="689"/>
      <c r="D142" s="690"/>
      <c r="E142" s="691" t="e">
        <f t="shared" si="20"/>
        <v>#DIV/0!</v>
      </c>
      <c r="F142" s="83" t="e">
        <f t="shared" si="21"/>
        <v>#DIV/0!</v>
      </c>
      <c r="G142" s="78">
        <f t="shared" si="22"/>
        <v>0</v>
      </c>
      <c r="H142" s="692"/>
      <c r="I142" s="692"/>
      <c r="J142" s="692"/>
      <c r="K142" s="692"/>
    </row>
    <row r="143" spans="1:11" x14ac:dyDescent="0.25">
      <c r="A143" s="710"/>
      <c r="B143" s="689"/>
      <c r="C143" s="689"/>
      <c r="D143" s="690"/>
      <c r="E143" s="691" t="e">
        <f t="shared" si="20"/>
        <v>#DIV/0!</v>
      </c>
      <c r="F143" s="83" t="e">
        <f t="shared" si="21"/>
        <v>#DIV/0!</v>
      </c>
      <c r="G143" s="78">
        <f t="shared" si="22"/>
        <v>0</v>
      </c>
      <c r="H143" s="692"/>
      <c r="I143" s="692"/>
      <c r="J143" s="692"/>
      <c r="K143" s="692"/>
    </row>
    <row r="144" spans="1:11" x14ac:dyDescent="0.25">
      <c r="A144" s="710"/>
      <c r="B144" s="689"/>
      <c r="C144" s="689"/>
      <c r="D144" s="690"/>
      <c r="E144" s="691" t="e">
        <f>+D144*$E$129</f>
        <v>#DIV/0!</v>
      </c>
      <c r="F144" s="83" t="e">
        <f>+D144*$F$129</f>
        <v>#DIV/0!</v>
      </c>
      <c r="G144" s="78">
        <f>+D144*$G$129</f>
        <v>0</v>
      </c>
      <c r="H144" s="692"/>
      <c r="I144" s="692"/>
      <c r="J144" s="692"/>
      <c r="K144" s="692"/>
    </row>
    <row r="145" spans="1:11" ht="15.75" x14ac:dyDescent="0.25">
      <c r="A145" s="711"/>
      <c r="B145" s="689"/>
      <c r="C145" s="689"/>
      <c r="D145" s="690"/>
      <c r="E145" s="691" t="e">
        <f>+D145*$E$129</f>
        <v>#DIV/0!</v>
      </c>
      <c r="F145" s="83" t="e">
        <f>+D145*$F$129</f>
        <v>#DIV/0!</v>
      </c>
      <c r="G145" s="78">
        <f>+D145*$G$129</f>
        <v>0</v>
      </c>
      <c r="H145" s="692"/>
      <c r="I145" s="692"/>
      <c r="J145" s="692"/>
      <c r="K145" s="692"/>
    </row>
    <row r="146" spans="1:11" ht="16.5" thickBot="1" x14ac:dyDescent="0.3">
      <c r="A146" s="711"/>
      <c r="B146" s="689"/>
      <c r="C146" s="689"/>
      <c r="D146" s="690"/>
      <c r="E146" s="696" t="e">
        <f>+D146*$E$129</f>
        <v>#DIV/0!</v>
      </c>
      <c r="F146" s="697" t="e">
        <f>+D146*$F$129</f>
        <v>#DIV/0!</v>
      </c>
      <c r="G146" s="80">
        <f>+D146*$G$129</f>
        <v>0</v>
      </c>
      <c r="H146" s="692"/>
      <c r="I146" s="692"/>
      <c r="J146" s="692"/>
      <c r="K146" s="692"/>
    </row>
    <row r="147" spans="1:11" ht="16.5" thickBot="1" x14ac:dyDescent="0.3">
      <c r="A147" s="712" t="s">
        <v>230</v>
      </c>
      <c r="B147" s="713"/>
      <c r="C147" s="713"/>
      <c r="D147" s="714">
        <f>+SUM(D132:D146)</f>
        <v>0</v>
      </c>
      <c r="E147" s="714" t="e">
        <f>+SUM(E132:E146)</f>
        <v>#DIV/0!</v>
      </c>
      <c r="F147" s="714" t="e">
        <f>+SUM(F132:F146)</f>
        <v>#DIV/0!</v>
      </c>
      <c r="G147" s="184">
        <f>+SUM(G132:G146)</f>
        <v>0</v>
      </c>
      <c r="H147" s="692"/>
      <c r="I147" s="701" t="s">
        <v>131</v>
      </c>
      <c r="J147" s="85" t="e">
        <f>+D147-G147-F147-E147</f>
        <v>#DIV/0!</v>
      </c>
      <c r="K147" s="692"/>
    </row>
    <row r="148" spans="1:11" ht="16.5" thickBot="1" x14ac:dyDescent="0.3">
      <c r="A148" s="702"/>
      <c r="B148" s="703"/>
      <c r="C148" s="703"/>
      <c r="D148" s="703"/>
      <c r="E148" s="704"/>
      <c r="F148" s="703"/>
      <c r="G148" s="705"/>
      <c r="H148" s="692"/>
      <c r="I148" s="692"/>
      <c r="J148" s="692"/>
      <c r="K148" s="692"/>
    </row>
    <row r="149" spans="1:11" ht="16.5" thickBot="1" x14ac:dyDescent="0.3">
      <c r="A149" s="712" t="s">
        <v>130</v>
      </c>
      <c r="B149" s="713"/>
      <c r="C149" s="713"/>
      <c r="D149" s="714">
        <f>+D147+D107+D91+D66+D127</f>
        <v>0</v>
      </c>
      <c r="E149" s="714" t="e">
        <f>+E147+E107+E91+E66+E127</f>
        <v>#DIV/0!</v>
      </c>
      <c r="F149" s="714" t="e">
        <f>+F147+F107+F91+F66+F127</f>
        <v>#DIV/0!</v>
      </c>
      <c r="G149" s="714" t="e">
        <f>+G147+G107+G91+G66+G127</f>
        <v>#DIV/0!</v>
      </c>
      <c r="H149" s="692"/>
      <c r="I149" s="701" t="s">
        <v>131</v>
      </c>
      <c r="J149" s="85" t="e">
        <f>+D149-G149-F149-E149</f>
        <v>#DIV/0!</v>
      </c>
      <c r="K149" s="692"/>
    </row>
    <row r="150" spans="1:11" ht="16.5" thickBot="1" x14ac:dyDescent="0.3">
      <c r="A150" s="702"/>
      <c r="B150" s="703"/>
      <c r="C150" s="703"/>
      <c r="D150" s="703"/>
      <c r="E150" s="704"/>
      <c r="F150" s="703"/>
      <c r="G150" s="705"/>
      <c r="H150" s="692"/>
      <c r="I150" s="692"/>
      <c r="J150" s="692"/>
      <c r="K150" s="692"/>
    </row>
    <row r="151" spans="1:11" ht="19.5" thickBot="1" x14ac:dyDescent="0.35">
      <c r="A151" s="676" t="s">
        <v>134</v>
      </c>
      <c r="B151" s="677"/>
      <c r="C151" s="677"/>
      <c r="D151" s="678"/>
      <c r="E151" s="679" t="s">
        <v>135</v>
      </c>
      <c r="F151" s="679" t="s">
        <v>294</v>
      </c>
      <c r="G151" s="715"/>
      <c r="H151" s="692"/>
      <c r="I151" s="692"/>
      <c r="J151" s="692"/>
      <c r="K151" s="692"/>
    </row>
    <row r="152" spans="1:11" x14ac:dyDescent="0.25">
      <c r="A152" s="680" t="s">
        <v>2</v>
      </c>
      <c r="B152" s="681"/>
      <c r="C152" s="681"/>
      <c r="D152" s="682">
        <f>+D149</f>
        <v>0</v>
      </c>
      <c r="E152" s="90" t="e">
        <f>+D152/D149</f>
        <v>#DIV/0!</v>
      </c>
      <c r="F152" s="682"/>
      <c r="G152" s="715" t="s">
        <v>285</v>
      </c>
      <c r="H152" s="692"/>
      <c r="I152" s="692"/>
      <c r="J152" s="692"/>
      <c r="K152" s="692"/>
    </row>
    <row r="153" spans="1:11" x14ac:dyDescent="0.25">
      <c r="A153" s="262"/>
      <c r="B153" s="115"/>
      <c r="C153" s="115"/>
      <c r="D153" s="683"/>
      <c r="E153" s="684"/>
      <c r="F153" s="683"/>
      <c r="G153" s="715" t="s">
        <v>286</v>
      </c>
      <c r="H153" s="692"/>
      <c r="I153" s="692"/>
      <c r="J153" s="692"/>
      <c r="K153" s="692"/>
    </row>
    <row r="154" spans="1:11" x14ac:dyDescent="0.25">
      <c r="A154" s="262" t="s">
        <v>133</v>
      </c>
      <c r="B154" s="115"/>
      <c r="C154" s="115"/>
      <c r="D154" s="683">
        <f>+D66</f>
        <v>0</v>
      </c>
      <c r="E154" s="685" t="e">
        <f>D154/D157</f>
        <v>#DIV/0!</v>
      </c>
      <c r="F154" s="683" t="e">
        <f>+D154/Stammdaten!B7</f>
        <v>#DIV/0!</v>
      </c>
      <c r="G154" s="716" t="e">
        <f>+D154/(D154+D155)</f>
        <v>#DIV/0!</v>
      </c>
      <c r="H154" s="692"/>
      <c r="I154" s="692"/>
      <c r="J154" s="692"/>
      <c r="K154" s="692"/>
    </row>
    <row r="155" spans="1:11" x14ac:dyDescent="0.25">
      <c r="A155" s="262" t="s">
        <v>3</v>
      </c>
      <c r="B155" s="115"/>
      <c r="C155" s="115"/>
      <c r="D155" s="683">
        <f>+D91</f>
        <v>0</v>
      </c>
      <c r="E155" s="685" t="e">
        <f>D155/D157</f>
        <v>#DIV/0!</v>
      </c>
      <c r="F155" s="683" t="e">
        <f>+D155/Stammdaten!B7</f>
        <v>#DIV/0!</v>
      </c>
      <c r="G155" s="716" t="e">
        <f>+D155/(D155+D154)</f>
        <v>#DIV/0!</v>
      </c>
      <c r="H155" s="692"/>
      <c r="I155" s="692"/>
      <c r="J155" s="692"/>
      <c r="K155" s="692"/>
    </row>
    <row r="156" spans="1:11" x14ac:dyDescent="0.25">
      <c r="A156" s="140" t="s">
        <v>66</v>
      </c>
      <c r="B156" s="649"/>
      <c r="C156" s="649"/>
      <c r="D156" s="83">
        <f>+D107</f>
        <v>0</v>
      </c>
      <c r="E156" s="76" t="e">
        <f>+D156/D157</f>
        <v>#DIV/0!</v>
      </c>
      <c r="F156" s="717"/>
      <c r="G156" s="715"/>
      <c r="H156" s="692"/>
      <c r="I156" s="692"/>
      <c r="J156" s="692"/>
      <c r="K156" s="692"/>
    </row>
    <row r="157" spans="1:11" x14ac:dyDescent="0.25">
      <c r="A157" s="262" t="s">
        <v>132</v>
      </c>
      <c r="B157" s="115"/>
      <c r="C157" s="115"/>
      <c r="D157" s="683">
        <f>+D155+D154+D156</f>
        <v>0</v>
      </c>
      <c r="E157" s="685" t="e">
        <f>+SUM(E154:E156)</f>
        <v>#DIV/0!</v>
      </c>
      <c r="F157" s="686"/>
      <c r="G157" s="715"/>
      <c r="H157" s="692"/>
      <c r="I157" s="692"/>
      <c r="J157" s="692"/>
      <c r="K157" s="692"/>
    </row>
    <row r="158" spans="1:11" x14ac:dyDescent="0.25">
      <c r="A158" s="262"/>
      <c r="B158" s="115"/>
      <c r="C158" s="115"/>
      <c r="D158" s="683"/>
      <c r="E158" s="686"/>
      <c r="F158" s="686"/>
      <c r="G158" s="715"/>
      <c r="H158" s="692"/>
      <c r="I158" s="692"/>
      <c r="J158" s="692"/>
      <c r="K158" s="692"/>
    </row>
    <row r="159" spans="1:11" x14ac:dyDescent="0.25">
      <c r="A159" s="262" t="s">
        <v>287</v>
      </c>
      <c r="B159" s="115"/>
      <c r="C159" s="115"/>
      <c r="D159" s="683">
        <f>+D127</f>
        <v>0</v>
      </c>
      <c r="E159" s="686"/>
      <c r="F159" s="686"/>
      <c r="G159" s="715"/>
      <c r="H159" s="692"/>
      <c r="I159" s="692"/>
      <c r="J159" s="692"/>
      <c r="K159" s="692"/>
    </row>
    <row r="160" spans="1:11" x14ac:dyDescent="0.25">
      <c r="A160" s="262" t="s">
        <v>4</v>
      </c>
      <c r="B160" s="115" t="s">
        <v>35</v>
      </c>
      <c r="C160" s="115"/>
      <c r="D160" s="683" t="e">
        <f>+D159*E160</f>
        <v>#DIV/0!</v>
      </c>
      <c r="E160" s="685" t="e">
        <f>+E154</f>
        <v>#DIV/0!</v>
      </c>
      <c r="F160" s="683" t="e">
        <f>+D160/Stammdaten!B7</f>
        <v>#DIV/0!</v>
      </c>
      <c r="G160" s="715"/>
      <c r="H160" s="692"/>
      <c r="I160" s="692"/>
      <c r="J160" s="692"/>
      <c r="K160" s="692"/>
    </row>
    <row r="161" spans="1:11" x14ac:dyDescent="0.25">
      <c r="A161" s="262"/>
      <c r="B161" s="115" t="s">
        <v>5</v>
      </c>
      <c r="C161" s="115"/>
      <c r="D161" s="683" t="e">
        <f>+D159*E161</f>
        <v>#DIV/0!</v>
      </c>
      <c r="E161" s="685" t="e">
        <f>+E155</f>
        <v>#DIV/0!</v>
      </c>
      <c r="F161" s="683" t="e">
        <f>+D161/Stammdaten!B7</f>
        <v>#DIV/0!</v>
      </c>
      <c r="G161" s="715"/>
      <c r="H161" s="692"/>
      <c r="I161" s="692"/>
      <c r="J161" s="692"/>
      <c r="K161" s="692"/>
    </row>
    <row r="162" spans="1:11" x14ac:dyDescent="0.25">
      <c r="A162" s="262"/>
      <c r="B162" s="115" t="s">
        <v>67</v>
      </c>
      <c r="C162" s="115"/>
      <c r="D162" s="683" t="e">
        <f>+D159*E162</f>
        <v>#DIV/0!</v>
      </c>
      <c r="E162" s="685" t="e">
        <f>+E156</f>
        <v>#DIV/0!</v>
      </c>
      <c r="F162" s="683"/>
      <c r="G162" s="715"/>
      <c r="H162" s="692"/>
      <c r="I162" s="692"/>
      <c r="J162" s="692"/>
      <c r="K162" s="692"/>
    </row>
    <row r="163" spans="1:11" x14ac:dyDescent="0.25">
      <c r="A163" s="262"/>
      <c r="B163" s="115"/>
      <c r="C163" s="115"/>
      <c r="D163" s="683"/>
      <c r="E163" s="685"/>
      <c r="F163" s="683"/>
      <c r="G163" s="715"/>
      <c r="H163" s="692"/>
      <c r="I163" s="701"/>
      <c r="J163" s="718"/>
      <c r="K163" s="692"/>
    </row>
    <row r="164" spans="1:11" x14ac:dyDescent="0.25">
      <c r="A164" s="262" t="s">
        <v>288</v>
      </c>
      <c r="B164" s="115"/>
      <c r="C164" s="115"/>
      <c r="D164" s="683">
        <f>+D147</f>
        <v>0</v>
      </c>
      <c r="E164" s="686"/>
      <c r="F164" s="686"/>
      <c r="G164" s="715"/>
      <c r="H164" s="692"/>
      <c r="I164" s="701"/>
      <c r="J164" s="718"/>
      <c r="K164" s="692"/>
    </row>
    <row r="165" spans="1:11" x14ac:dyDescent="0.25">
      <c r="A165" s="262" t="s">
        <v>4</v>
      </c>
      <c r="B165" s="115" t="s">
        <v>35</v>
      </c>
      <c r="C165" s="115"/>
      <c r="D165" s="683" t="e">
        <f>+D164*E165</f>
        <v>#DIV/0!</v>
      </c>
      <c r="E165" s="685" t="e">
        <f>+G154</f>
        <v>#DIV/0!</v>
      </c>
      <c r="F165" s="683" t="e">
        <f>+D165/Stammdaten!B7</f>
        <v>#DIV/0!</v>
      </c>
      <c r="G165" s="715"/>
      <c r="H165" s="692"/>
      <c r="I165" s="701"/>
      <c r="J165" s="718"/>
      <c r="K165" s="692"/>
    </row>
    <row r="166" spans="1:11" x14ac:dyDescent="0.25">
      <c r="A166" s="262"/>
      <c r="B166" s="115" t="s">
        <v>5</v>
      </c>
      <c r="C166" s="115"/>
      <c r="D166" s="683" t="e">
        <f>+D164*E166</f>
        <v>#DIV/0!</v>
      </c>
      <c r="E166" s="685" t="e">
        <f>+G155</f>
        <v>#DIV/0!</v>
      </c>
      <c r="F166" s="683" t="e">
        <f>+D166/Stammdaten!B7</f>
        <v>#DIV/0!</v>
      </c>
      <c r="G166" s="715"/>
      <c r="H166" s="692"/>
      <c r="I166" s="701" t="s">
        <v>131</v>
      </c>
      <c r="J166" s="85" t="e">
        <f>+D152-D157-D162-D160-D161-D165-D166</f>
        <v>#DIV/0!</v>
      </c>
      <c r="K166" s="692"/>
    </row>
    <row r="167" spans="1:11" ht="15.75" thickBot="1" x14ac:dyDescent="0.3">
      <c r="A167" s="262"/>
      <c r="B167" s="115"/>
      <c r="C167" s="115"/>
      <c r="D167" s="683"/>
      <c r="E167" s="686"/>
      <c r="F167" s="686"/>
      <c r="G167" s="715"/>
      <c r="H167" s="692"/>
      <c r="I167" s="692"/>
      <c r="J167" s="692"/>
      <c r="K167" s="692"/>
    </row>
    <row r="168" spans="1:11" ht="18.75" x14ac:dyDescent="0.3">
      <c r="A168" s="719" t="s">
        <v>7</v>
      </c>
      <c r="B168" s="720"/>
      <c r="C168" s="720"/>
      <c r="D168" s="721"/>
      <c r="E168" s="722" t="s">
        <v>135</v>
      </c>
      <c r="F168" s="722"/>
      <c r="G168" s="715"/>
      <c r="H168" s="692"/>
      <c r="I168" s="692"/>
      <c r="J168" s="692"/>
      <c r="K168" s="692"/>
    </row>
    <row r="169" spans="1:11" ht="18.75" x14ac:dyDescent="0.3">
      <c r="A169" s="637"/>
      <c r="B169" s="723"/>
      <c r="C169" s="724" t="s">
        <v>36</v>
      </c>
      <c r="D169" s="725" t="e">
        <f>+D154+D160+D165</f>
        <v>#DIV/0!</v>
      </c>
      <c r="E169" s="726" t="e">
        <f>+D169/D172</f>
        <v>#DIV/0!</v>
      </c>
      <c r="F169" s="727"/>
      <c r="G169" s="715"/>
      <c r="H169" s="692"/>
      <c r="I169" s="701" t="s">
        <v>131</v>
      </c>
      <c r="J169" s="85" t="e">
        <f>+D169-E149</f>
        <v>#DIV/0!</v>
      </c>
      <c r="K169" s="692"/>
    </row>
    <row r="170" spans="1:11" ht="18.75" x14ac:dyDescent="0.3">
      <c r="A170" s="637"/>
      <c r="B170" s="723"/>
      <c r="C170" s="724" t="s">
        <v>8</v>
      </c>
      <c r="D170" s="725" t="e">
        <f>+D155+D161+D166</f>
        <v>#DIV/0!</v>
      </c>
      <c r="E170" s="726" t="e">
        <f>+D170/D172</f>
        <v>#DIV/0!</v>
      </c>
      <c r="F170" s="727"/>
      <c r="G170" s="715"/>
      <c r="H170" s="692"/>
      <c r="I170" s="701" t="s">
        <v>131</v>
      </c>
      <c r="J170" s="85" t="e">
        <f>+D170-F149</f>
        <v>#DIV/0!</v>
      </c>
      <c r="K170" s="692"/>
    </row>
    <row r="171" spans="1:11" ht="18.75" x14ac:dyDescent="0.3">
      <c r="A171" s="728"/>
      <c r="B171" s="729"/>
      <c r="C171" s="730" t="s">
        <v>67</v>
      </c>
      <c r="D171" s="731" t="e">
        <f>+D162+D156</f>
        <v>#DIV/0!</v>
      </c>
      <c r="E171" s="732" t="e">
        <f>+D171/D172</f>
        <v>#DIV/0!</v>
      </c>
      <c r="F171" s="733"/>
      <c r="G171" s="715"/>
      <c r="H171" s="692"/>
      <c r="I171" s="701" t="s">
        <v>131</v>
      </c>
      <c r="J171" s="85" t="e">
        <f>+D171-G149</f>
        <v>#DIV/0!</v>
      </c>
      <c r="K171" s="692"/>
    </row>
    <row r="172" spans="1:11" ht="19.5" thickBot="1" x14ac:dyDescent="0.35">
      <c r="A172" s="637"/>
      <c r="B172" s="734"/>
      <c r="C172" s="734"/>
      <c r="D172" s="735" t="e">
        <f>+SUM(D169:D171)</f>
        <v>#DIV/0!</v>
      </c>
      <c r="E172" s="736" t="e">
        <f>+SUM(E169:E171)</f>
        <v>#DIV/0!</v>
      </c>
      <c r="F172" s="727"/>
      <c r="G172" s="715"/>
      <c r="H172" s="692"/>
      <c r="I172" s="701" t="s">
        <v>131</v>
      </c>
      <c r="J172" s="85" t="e">
        <f>+D152-D172</f>
        <v>#DIV/0!</v>
      </c>
      <c r="K172" s="692"/>
    </row>
    <row r="173" spans="1:11" ht="19.5" thickBot="1" x14ac:dyDescent="0.35">
      <c r="A173" s="719" t="s">
        <v>68</v>
      </c>
      <c r="B173" s="720"/>
      <c r="C173" s="720"/>
      <c r="D173" s="737"/>
      <c r="E173" s="722" t="s">
        <v>135</v>
      </c>
      <c r="F173" s="722" t="s">
        <v>294</v>
      </c>
      <c r="G173" s="715"/>
      <c r="H173" s="692"/>
      <c r="I173" s="692"/>
      <c r="J173" s="692"/>
      <c r="K173" s="692"/>
    </row>
    <row r="174" spans="1:11" ht="19.5" thickBot="1" x14ac:dyDescent="0.35">
      <c r="A174" s="738"/>
      <c r="B174" s="723"/>
      <c r="C174" s="724" t="s">
        <v>36</v>
      </c>
      <c r="D174" s="739" t="e">
        <f>+D154+D160+D165</f>
        <v>#DIV/0!</v>
      </c>
      <c r="E174" s="740" t="e">
        <f>+D174/D176</f>
        <v>#DIV/0!</v>
      </c>
      <c r="F174" s="735" t="e">
        <f>+D174/Stammdaten!B7</f>
        <v>#DIV/0!</v>
      </c>
      <c r="G174" s="715"/>
      <c r="H174" s="692"/>
      <c r="I174" s="701" t="s">
        <v>131</v>
      </c>
      <c r="J174" s="85" t="e">
        <f>+D174-E149</f>
        <v>#DIV/0!</v>
      </c>
      <c r="K174" s="692"/>
    </row>
    <row r="175" spans="1:11" ht="19.5" thickBot="1" x14ac:dyDescent="0.35">
      <c r="A175" s="728"/>
      <c r="B175" s="729"/>
      <c r="C175" s="250" t="s">
        <v>8</v>
      </c>
      <c r="D175" s="739" t="e">
        <f>+D161+D155+D166</f>
        <v>#DIV/0!</v>
      </c>
      <c r="E175" s="740" t="e">
        <f>+D175/D176</f>
        <v>#DIV/0!</v>
      </c>
      <c r="F175" s="731" t="e">
        <f>+D175/Stammdaten!B7</f>
        <v>#DIV/0!</v>
      </c>
      <c r="G175" s="715"/>
      <c r="H175" s="692"/>
      <c r="I175" s="701" t="s">
        <v>131</v>
      </c>
      <c r="J175" s="85" t="e">
        <f>+D175-F149</f>
        <v>#DIV/0!</v>
      </c>
      <c r="K175" s="692"/>
    </row>
    <row r="176" spans="1:11" x14ac:dyDescent="0.25">
      <c r="A176" s="728"/>
      <c r="B176" s="154"/>
      <c r="C176" s="154"/>
      <c r="D176" s="731" t="e">
        <f>+D175+D174</f>
        <v>#DIV/0!</v>
      </c>
      <c r="E176" s="741" t="e">
        <f>+SUM(E174:E175)</f>
        <v>#DIV/0!</v>
      </c>
      <c r="F176" s="731" t="e">
        <f>+F175+F174</f>
        <v>#DIV/0!</v>
      </c>
      <c r="G176" s="742"/>
      <c r="H176" s="692"/>
      <c r="I176" s="701" t="s">
        <v>131</v>
      </c>
      <c r="J176" s="85" t="e">
        <f>+D176-D154-D160-D155-D161-D165-D166</f>
        <v>#DIV/0!</v>
      </c>
      <c r="K176" s="692"/>
    </row>
    <row r="177" spans="1:11" x14ac:dyDescent="0.25">
      <c r="A177" s="743"/>
      <c r="B177" s="743"/>
      <c r="C177" s="743"/>
      <c r="D177" s="743"/>
      <c r="E177" s="743"/>
      <c r="F177" s="743"/>
      <c r="G177" s="692"/>
      <c r="H177" s="692"/>
      <c r="I177" s="692"/>
      <c r="J177" s="692"/>
      <c r="K177" s="692"/>
    </row>
    <row r="178" spans="1:11" x14ac:dyDescent="0.25">
      <c r="A178" s="587" t="s">
        <v>231</v>
      </c>
      <c r="B178" s="588"/>
      <c r="C178" s="588"/>
      <c r="D178" s="588"/>
      <c r="E178" s="588"/>
      <c r="F178" s="588"/>
      <c r="G178" s="589"/>
      <c r="H178" s="744"/>
      <c r="I178" s="744"/>
      <c r="J178" s="744"/>
      <c r="K178" s="692"/>
    </row>
    <row r="179" spans="1:11" x14ac:dyDescent="0.25">
      <c r="A179" s="590" t="s">
        <v>242</v>
      </c>
      <c r="B179" s="591"/>
      <c r="C179" s="591"/>
      <c r="D179" s="591"/>
      <c r="E179" s="591"/>
      <c r="F179" s="591"/>
      <c r="G179" s="592"/>
      <c r="H179" s="744"/>
      <c r="I179" s="744"/>
      <c r="J179" s="744"/>
      <c r="K179" s="692"/>
    </row>
    <row r="180" spans="1:11" x14ac:dyDescent="0.25">
      <c r="A180" s="590" t="s">
        <v>243</v>
      </c>
      <c r="B180" s="591"/>
      <c r="C180" s="591"/>
      <c r="D180" s="591"/>
      <c r="E180" s="591"/>
      <c r="F180" s="591"/>
      <c r="G180" s="592"/>
      <c r="H180" s="744"/>
      <c r="I180" s="744"/>
      <c r="J180" s="744"/>
      <c r="K180" s="692"/>
    </row>
    <row r="181" spans="1:11" x14ac:dyDescent="0.25">
      <c r="A181" s="590" t="s">
        <v>232</v>
      </c>
      <c r="B181" s="591"/>
      <c r="C181" s="591"/>
      <c r="D181" s="591"/>
      <c r="E181" s="591"/>
      <c r="F181" s="591"/>
      <c r="G181" s="592"/>
      <c r="H181" s="744"/>
      <c r="I181" s="744"/>
      <c r="J181" s="744"/>
      <c r="K181" s="692"/>
    </row>
    <row r="182" spans="1:11" x14ac:dyDescent="0.25">
      <c r="A182" s="590" t="s">
        <v>233</v>
      </c>
      <c r="B182" s="591"/>
      <c r="C182" s="591"/>
      <c r="D182" s="591"/>
      <c r="E182" s="591"/>
      <c r="F182" s="591"/>
      <c r="G182" s="592"/>
      <c r="H182" s="744"/>
      <c r="I182" s="744"/>
      <c r="J182" s="744"/>
      <c r="K182" s="692"/>
    </row>
    <row r="183" spans="1:11" ht="45" x14ac:dyDescent="0.25">
      <c r="A183" s="590"/>
      <c r="B183" s="591"/>
      <c r="C183" s="591"/>
      <c r="D183" s="591"/>
      <c r="E183" s="593" t="s">
        <v>234</v>
      </c>
      <c r="F183" s="593" t="s">
        <v>235</v>
      </c>
      <c r="G183" s="592"/>
      <c r="H183" s="744"/>
      <c r="I183" s="744"/>
      <c r="J183" s="744"/>
      <c r="K183" s="692"/>
    </row>
    <row r="184" spans="1:11" x14ac:dyDescent="0.25">
      <c r="A184" s="590" t="s">
        <v>236</v>
      </c>
      <c r="B184" s="591"/>
      <c r="C184" s="591"/>
      <c r="D184" s="655">
        <f>+D66</f>
        <v>0</v>
      </c>
      <c r="E184" s="656" t="e">
        <f>+D184/D192</f>
        <v>#DIV/0!</v>
      </c>
      <c r="F184" s="656" t="e">
        <f>+D184/D186</f>
        <v>#DIV/0!</v>
      </c>
      <c r="G184" s="592"/>
      <c r="H184" s="744"/>
      <c r="I184" s="745"/>
      <c r="J184" s="745"/>
      <c r="K184" s="692"/>
    </row>
    <row r="185" spans="1:11" x14ac:dyDescent="0.25">
      <c r="A185" s="594" t="s">
        <v>237</v>
      </c>
      <c r="B185" s="595"/>
      <c r="C185" s="595"/>
      <c r="D185" s="746" t="e">
        <f>+D160+D165</f>
        <v>#DIV/0!</v>
      </c>
      <c r="E185" s="657" t="e">
        <f>+D185/D192</f>
        <v>#DIV/0!</v>
      </c>
      <c r="F185" s="657" t="e">
        <f>+D185/D186</f>
        <v>#DIV/0!</v>
      </c>
      <c r="G185" s="592"/>
      <c r="H185" s="744"/>
      <c r="I185" s="744"/>
      <c r="J185" s="745"/>
      <c r="K185" s="692"/>
    </row>
    <row r="186" spans="1:11" x14ac:dyDescent="0.25">
      <c r="A186" s="590"/>
      <c r="B186" s="591"/>
      <c r="C186" s="591"/>
      <c r="D186" s="655" t="e">
        <f>+SUM(D184:D185)</f>
        <v>#DIV/0!</v>
      </c>
      <c r="E186" s="658" t="e">
        <f>+SUM(E184:E185)</f>
        <v>#DIV/0!</v>
      </c>
      <c r="F186" s="658" t="e">
        <f>+SUM(F184:F185)</f>
        <v>#DIV/0!</v>
      </c>
      <c r="G186" s="592"/>
      <c r="H186" s="744"/>
      <c r="I186" s="744"/>
      <c r="J186" s="745"/>
      <c r="K186" s="692"/>
    </row>
    <row r="187" spans="1:11" x14ac:dyDescent="0.25">
      <c r="A187" s="590"/>
      <c r="B187" s="591"/>
      <c r="C187" s="591"/>
      <c r="D187" s="655"/>
      <c r="E187" s="659"/>
      <c r="F187" s="660"/>
      <c r="G187" s="592"/>
      <c r="H187" s="744"/>
      <c r="I187" s="744"/>
      <c r="J187" s="744"/>
      <c r="K187" s="692"/>
    </row>
    <row r="188" spans="1:11" x14ac:dyDescent="0.25">
      <c r="A188" s="590" t="s">
        <v>8</v>
      </c>
      <c r="B188" s="591"/>
      <c r="C188" s="591"/>
      <c r="D188" s="655">
        <f>+D91</f>
        <v>0</v>
      </c>
      <c r="E188" s="659"/>
      <c r="F188" s="660"/>
      <c r="G188" s="592"/>
      <c r="H188" s="744"/>
      <c r="I188" s="744"/>
      <c r="J188" s="744"/>
      <c r="K188" s="692"/>
    </row>
    <row r="189" spans="1:11" x14ac:dyDescent="0.25">
      <c r="A189" s="594" t="s">
        <v>238</v>
      </c>
      <c r="B189" s="595"/>
      <c r="C189" s="595"/>
      <c r="D189" s="746" t="e">
        <f>+D161+D166</f>
        <v>#DIV/0!</v>
      </c>
      <c r="E189" s="659"/>
      <c r="F189" s="660"/>
      <c r="G189" s="592"/>
      <c r="H189" s="744"/>
      <c r="I189" s="692"/>
      <c r="J189" s="692"/>
      <c r="K189" s="692"/>
    </row>
    <row r="190" spans="1:11" x14ac:dyDescent="0.25">
      <c r="A190" s="590"/>
      <c r="B190" s="591"/>
      <c r="C190" s="591"/>
      <c r="D190" s="655" t="e">
        <f>+SUM(D188:D189)</f>
        <v>#DIV/0!</v>
      </c>
      <c r="E190" s="661" t="e">
        <f>+D190/D192</f>
        <v>#DIV/0!</v>
      </c>
      <c r="F190" s="663" t="s">
        <v>239</v>
      </c>
      <c r="G190" s="592"/>
      <c r="H190" s="744"/>
      <c r="I190" s="747" t="s">
        <v>6</v>
      </c>
      <c r="J190" s="761" t="e">
        <f>+D190+D186-D169-D170</f>
        <v>#DIV/0!</v>
      </c>
      <c r="K190" s="692"/>
    </row>
    <row r="191" spans="1:11" ht="15.75" thickBot="1" x14ac:dyDescent="0.3">
      <c r="A191" s="596"/>
      <c r="B191" s="597"/>
      <c r="C191" s="597"/>
      <c r="D191" s="662"/>
      <c r="E191" s="660"/>
      <c r="F191" s="660"/>
      <c r="G191" s="592"/>
      <c r="H191" s="744"/>
      <c r="I191" s="744"/>
      <c r="J191" s="744"/>
      <c r="K191" s="692"/>
    </row>
    <row r="192" spans="1:11" ht="15.75" thickTop="1" x14ac:dyDescent="0.25">
      <c r="A192" s="590"/>
      <c r="B192" s="591"/>
      <c r="C192" s="591"/>
      <c r="D192" s="655" t="e">
        <f>+D190+D186</f>
        <v>#DIV/0!</v>
      </c>
      <c r="E192" s="660"/>
      <c r="F192" s="660"/>
      <c r="G192" s="592"/>
      <c r="H192" s="744"/>
      <c r="I192" s="744"/>
      <c r="J192" s="744"/>
      <c r="K192" s="692"/>
    </row>
    <row r="193" spans="1:11" x14ac:dyDescent="0.25">
      <c r="A193" s="590"/>
      <c r="B193" s="591"/>
      <c r="C193" s="591"/>
      <c r="D193" s="591"/>
      <c r="E193" s="591"/>
      <c r="F193" s="591"/>
      <c r="G193" s="592"/>
      <c r="H193" s="744"/>
      <c r="I193" s="744"/>
      <c r="J193" s="744"/>
      <c r="K193" s="692"/>
    </row>
    <row r="194" spans="1:11" x14ac:dyDescent="0.25">
      <c r="A194" s="590" t="s">
        <v>240</v>
      </c>
      <c r="B194" s="591"/>
      <c r="C194" s="591"/>
      <c r="D194" s="591"/>
      <c r="E194" s="591"/>
      <c r="F194" s="591"/>
      <c r="G194" s="592"/>
      <c r="H194" s="744"/>
      <c r="I194" s="744"/>
      <c r="J194" s="744"/>
      <c r="K194" s="692"/>
    </row>
    <row r="195" spans="1:11" x14ac:dyDescent="0.25">
      <c r="A195" s="594" t="s">
        <v>289</v>
      </c>
      <c r="B195" s="595"/>
      <c r="C195" s="595"/>
      <c r="D195" s="595"/>
      <c r="E195" s="595"/>
      <c r="F195" s="595"/>
      <c r="G195" s="598"/>
      <c r="H195" s="687"/>
      <c r="I195" s="687"/>
      <c r="J195" s="687"/>
    </row>
    <row r="196" spans="1:11" x14ac:dyDescent="0.25">
      <c r="A196" s="590"/>
      <c r="B196" s="591"/>
      <c r="C196" s="591"/>
      <c r="D196" s="591"/>
      <c r="E196" s="591"/>
      <c r="F196" s="591"/>
      <c r="G196" s="592"/>
    </row>
    <row r="197" spans="1:11" x14ac:dyDescent="0.25">
      <c r="A197" s="590" t="s">
        <v>240</v>
      </c>
      <c r="B197" s="591"/>
      <c r="C197" s="591"/>
      <c r="D197" s="591"/>
      <c r="E197" s="591"/>
      <c r="F197" s="591"/>
      <c r="G197" s="592"/>
    </row>
    <row r="198" spans="1:11" x14ac:dyDescent="0.25">
      <c r="A198" s="594" t="s">
        <v>241</v>
      </c>
      <c r="B198" s="595"/>
      <c r="C198" s="595"/>
      <c r="D198" s="595"/>
      <c r="E198" s="595"/>
      <c r="F198" s="595"/>
      <c r="G198" s="598"/>
    </row>
  </sheetData>
  <mergeCells count="5">
    <mergeCell ref="A5:G5"/>
    <mergeCell ref="A109:D109"/>
    <mergeCell ref="A110:G110"/>
    <mergeCell ref="A129:D129"/>
    <mergeCell ref="A130:G130"/>
  </mergeCells>
  <conditionalFormatting sqref="J66">
    <cfRule type="expression" dxfId="33" priority="10">
      <formula>OR(J66&lt;-0.0009,J66&gt;0.0009)</formula>
    </cfRule>
  </conditionalFormatting>
  <conditionalFormatting sqref="J91">
    <cfRule type="expression" dxfId="32" priority="9">
      <formula>OR(J91&lt;-0.0009,J91&gt;0.0009)</formula>
    </cfRule>
  </conditionalFormatting>
  <conditionalFormatting sqref="J107">
    <cfRule type="expression" dxfId="31" priority="8">
      <formula>OR(J107&lt;-0.0009,J107&gt;0.0009)</formula>
    </cfRule>
  </conditionalFormatting>
  <conditionalFormatting sqref="J127">
    <cfRule type="expression" dxfId="30" priority="7">
      <formula>OR(J127&lt;-0.0009,J127&gt;0.0009)</formula>
    </cfRule>
  </conditionalFormatting>
  <conditionalFormatting sqref="J147">
    <cfRule type="expression" dxfId="29" priority="6">
      <formula>OR(J147&lt;-0.0009,J147&gt;0.0009)</formula>
    </cfRule>
  </conditionalFormatting>
  <conditionalFormatting sqref="J149">
    <cfRule type="expression" dxfId="28" priority="5">
      <formula>OR(J149&lt;-0.0009,J149&gt;0.0009)</formula>
    </cfRule>
  </conditionalFormatting>
  <conditionalFormatting sqref="J166">
    <cfRule type="expression" dxfId="27" priority="4">
      <formula>OR(J166&lt;-0.0009,J166&gt;0.0009)</formula>
    </cfRule>
  </conditionalFormatting>
  <conditionalFormatting sqref="J169:J172">
    <cfRule type="expression" dxfId="26" priority="3">
      <formula>OR(J169&lt;-0.0009,J169&gt;0.0009)</formula>
    </cfRule>
  </conditionalFormatting>
  <conditionalFormatting sqref="J174:J176">
    <cfRule type="expression" dxfId="25" priority="2">
      <formula>OR(J174&lt;-0.0009,J174&gt;0.0009)</formula>
    </cfRule>
  </conditionalFormatting>
  <conditionalFormatting sqref="J190">
    <cfRule type="expression" dxfId="24" priority="1">
      <formula>OR(J190&lt;-0.0009,J190&gt;0.0009)</formula>
    </cfRule>
  </conditionalFormatting>
  <pageMargins left="0.7" right="0.7" top="0.78740157499999996" bottom="0.78740157499999996" header="0.3" footer="0.3"/>
  <pageSetup paperSize="9" scale="71" fitToWidth="0" fitToHeight="0" orientation="portrait" r:id="rId1"/>
  <rowBreaks count="3" manualBreakCount="3">
    <brk id="66" max="6" man="1"/>
    <brk id="128" max="6" man="1"/>
    <brk id="180" max="6" man="1"/>
  </rowBreaks>
  <ignoredErrors>
    <ignoredError sqref="D152:J153 E132:J149 F129 E121:J127 D162:J164 E160 D151:E151 G151:J151 D176:J176 D173:E173 G173:J173 D156:J159 D154:E154 G154:J154 D155:E155 G155:J155 G160:J160 D161:E161 G161:J161 D167:J172 D165:E165 G165:J165 D166:E166 G166:J166 D174:E174 G174:J174 D175:E175 G175:J175"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I121"/>
  <sheetViews>
    <sheetView zoomScaleNormal="100" workbookViewId="0">
      <selection activeCell="D8" sqref="D8"/>
    </sheetView>
  </sheetViews>
  <sheetFormatPr baseColWidth="10" defaultColWidth="11.42578125" defaultRowHeight="15" x14ac:dyDescent="0.25"/>
  <cols>
    <col min="1" max="1" width="22" style="6" customWidth="1"/>
    <col min="2" max="2" width="29.28515625" style="6" customWidth="1"/>
    <col min="3" max="3" width="12.85546875" style="21" customWidth="1"/>
    <col min="4" max="4" width="17.7109375" style="21" bestFit="1" customWidth="1"/>
    <col min="5" max="5" width="16" style="6" customWidth="1"/>
    <col min="6" max="6" width="15.85546875" style="6" customWidth="1"/>
    <col min="7" max="7" width="5.28515625" customWidth="1"/>
    <col min="8" max="8" width="12.140625" style="6" customWidth="1"/>
    <col min="9" max="9" width="14.42578125" style="6" bestFit="1" customWidth="1"/>
    <col min="10" max="16384" width="11.42578125" style="6"/>
  </cols>
  <sheetData>
    <row r="1" spans="1:9" ht="26.1" x14ac:dyDescent="0.3">
      <c r="A1" s="35" t="s">
        <v>34</v>
      </c>
      <c r="B1" s="52"/>
      <c r="C1" s="355"/>
      <c r="D1" s="355"/>
      <c r="E1" s="52"/>
      <c r="F1" s="53"/>
    </row>
    <row r="2" spans="1:9" ht="26.25" x14ac:dyDescent="0.4">
      <c r="A2" s="49" t="s">
        <v>190</v>
      </c>
      <c r="B2" s="54"/>
      <c r="C2" s="111"/>
      <c r="D2" s="111"/>
      <c r="E2" s="54"/>
      <c r="F2" s="516" t="str">
        <f>+Stammdaten!D2</f>
        <v>Version 1.2</v>
      </c>
    </row>
    <row r="3" spans="1:9" x14ac:dyDescent="0.25">
      <c r="A3" s="92">
        <f>+Stammdaten!B5</f>
        <v>0</v>
      </c>
      <c r="B3" s="55"/>
      <c r="C3" s="55">
        <f>+Stammdaten!B3</f>
        <v>0</v>
      </c>
      <c r="D3" s="55"/>
      <c r="E3" s="33" t="s">
        <v>49</v>
      </c>
      <c r="F3" s="34"/>
      <c r="H3" s="93"/>
    </row>
    <row r="4" spans="1:9" x14ac:dyDescent="0.2">
      <c r="A4" s="372"/>
      <c r="B4" s="54"/>
      <c r="C4" s="54"/>
      <c r="D4" s="54"/>
      <c r="E4" s="54"/>
      <c r="F4" s="75"/>
      <c r="H4" s="93"/>
    </row>
    <row r="5" spans="1:9" ht="21" x14ac:dyDescent="0.35">
      <c r="A5" s="258" t="s">
        <v>154</v>
      </c>
      <c r="B5" s="213"/>
      <c r="C5" s="259"/>
      <c r="D5" s="260"/>
      <c r="E5" s="54"/>
      <c r="F5" s="75"/>
      <c r="H5" s="4"/>
    </row>
    <row r="6" spans="1:9" ht="15.75" x14ac:dyDescent="0.25">
      <c r="A6" s="86"/>
      <c r="B6" s="99"/>
      <c r="C6" s="100"/>
      <c r="D6" s="534" t="s">
        <v>217</v>
      </c>
      <c r="E6" s="54"/>
      <c r="F6" s="75"/>
    </row>
    <row r="7" spans="1:9" x14ac:dyDescent="0.2">
      <c r="A7" s="153" t="s">
        <v>74</v>
      </c>
      <c r="B7" s="159"/>
      <c r="C7" s="159"/>
      <c r="D7" s="155"/>
      <c r="E7" s="54"/>
      <c r="F7" s="75"/>
    </row>
    <row r="8" spans="1:9" x14ac:dyDescent="0.25">
      <c r="A8" s="262" t="s">
        <v>75</v>
      </c>
      <c r="B8" s="115" t="s">
        <v>76</v>
      </c>
      <c r="C8" s="115"/>
      <c r="D8" s="32"/>
      <c r="E8" s="54"/>
      <c r="F8" s="373"/>
      <c r="H8" s="73"/>
      <c r="I8" s="73"/>
    </row>
    <row r="9" spans="1:9" x14ac:dyDescent="0.25">
      <c r="A9" s="262" t="s">
        <v>77</v>
      </c>
      <c r="B9" s="115" t="s">
        <v>78</v>
      </c>
      <c r="C9" s="115"/>
      <c r="D9" s="32"/>
      <c r="E9" s="54"/>
      <c r="F9" s="373"/>
      <c r="H9" s="73"/>
      <c r="I9" s="73"/>
    </row>
    <row r="10" spans="1:9" x14ac:dyDescent="0.25">
      <c r="A10" s="262" t="s">
        <v>79</v>
      </c>
      <c r="B10" s="115" t="s">
        <v>80</v>
      </c>
      <c r="C10" s="115"/>
      <c r="D10" s="32"/>
      <c r="E10" s="54"/>
      <c r="F10" s="373"/>
      <c r="H10" s="73"/>
      <c r="I10" s="73"/>
    </row>
    <row r="11" spans="1:9" x14ac:dyDescent="0.25">
      <c r="A11" s="263" t="s">
        <v>81</v>
      </c>
      <c r="B11" s="264" t="s">
        <v>82</v>
      </c>
      <c r="C11" s="265"/>
      <c r="D11" s="32"/>
      <c r="E11" s="111"/>
      <c r="F11" s="373"/>
      <c r="H11" s="73"/>
      <c r="I11" s="73"/>
    </row>
    <row r="12" spans="1:9" x14ac:dyDescent="0.25">
      <c r="A12" s="263" t="s">
        <v>83</v>
      </c>
      <c r="B12" s="264" t="s">
        <v>84</v>
      </c>
      <c r="C12" s="265"/>
      <c r="D12" s="32"/>
      <c r="E12" s="111"/>
      <c r="F12" s="373"/>
      <c r="H12" s="73"/>
      <c r="I12" s="73"/>
    </row>
    <row r="13" spans="1:9" x14ac:dyDescent="0.2">
      <c r="A13" s="262" t="s">
        <v>85</v>
      </c>
      <c r="B13" s="115" t="s">
        <v>86</v>
      </c>
      <c r="C13" s="115"/>
      <c r="D13" s="359"/>
      <c r="E13" s="54"/>
      <c r="F13" s="373"/>
      <c r="H13" s="94"/>
      <c r="I13" s="73"/>
    </row>
    <row r="14" spans="1:9" x14ac:dyDescent="0.25">
      <c r="A14" s="262" t="s">
        <v>137</v>
      </c>
      <c r="B14" s="115" t="s">
        <v>138</v>
      </c>
      <c r="C14" s="115"/>
      <c r="D14" s="135"/>
      <c r="E14" s="54"/>
      <c r="F14" s="373"/>
      <c r="H14" s="73"/>
      <c r="I14" s="73"/>
    </row>
    <row r="15" spans="1:9" ht="15.95" x14ac:dyDescent="0.2">
      <c r="A15" s="107" t="s">
        <v>87</v>
      </c>
      <c r="B15" s="171"/>
      <c r="C15" s="151"/>
      <c r="D15" s="147">
        <f>SUM(D8:D14)</f>
        <v>0</v>
      </c>
      <c r="E15" s="54"/>
      <c r="F15" s="75"/>
      <c r="H15" s="97">
        <f>+D15-D13-D8</f>
        <v>0</v>
      </c>
      <c r="I15" s="95" t="s">
        <v>139</v>
      </c>
    </row>
    <row r="16" spans="1:9" ht="15.95" x14ac:dyDescent="0.2">
      <c r="A16" s="266"/>
      <c r="B16" s="99"/>
      <c r="C16" s="100"/>
      <c r="D16" s="136"/>
      <c r="E16" s="54"/>
      <c r="F16" s="75"/>
      <c r="H16" s="97" t="e">
        <f>+H15/Stammdaten!B7</f>
        <v>#DIV/0!</v>
      </c>
      <c r="I16" s="73" t="s">
        <v>140</v>
      </c>
    </row>
    <row r="17" spans="1:9" ht="15.95" x14ac:dyDescent="0.2">
      <c r="A17" s="107" t="s">
        <v>141</v>
      </c>
      <c r="B17" s="171"/>
      <c r="C17" s="151"/>
      <c r="D17" s="146"/>
      <c r="E17" s="54"/>
      <c r="F17" s="75"/>
      <c r="H17" s="73"/>
      <c r="I17" s="73"/>
    </row>
    <row r="18" spans="1:9" x14ac:dyDescent="0.2">
      <c r="A18" s="262"/>
      <c r="B18" s="115"/>
      <c r="C18" s="130"/>
      <c r="D18" s="132"/>
      <c r="E18" s="54"/>
      <c r="F18" s="75"/>
      <c r="H18" s="94"/>
    </row>
    <row r="19" spans="1:9" x14ac:dyDescent="0.2">
      <c r="A19" s="262" t="str">
        <f t="shared" ref="A19:B21" si="0">A10</f>
        <v>Kostengruppe 300</v>
      </c>
      <c r="B19" s="115" t="str">
        <f t="shared" si="0"/>
        <v>Bauwerk - Baukonstruktion</v>
      </c>
      <c r="C19" s="131" t="e">
        <f>+D19/(D19+D20+D21)</f>
        <v>#DIV/0!</v>
      </c>
      <c r="D19" s="134" t="e">
        <f>+D10+D14*(D10/(D10+D11+D12))</f>
        <v>#DIV/0!</v>
      </c>
      <c r="E19" s="374"/>
      <c r="F19" s="75"/>
      <c r="H19" s="94"/>
      <c r="I19" s="73"/>
    </row>
    <row r="20" spans="1:9" x14ac:dyDescent="0.2">
      <c r="A20" s="262" t="str">
        <f t="shared" si="0"/>
        <v>Kostengruppe 400</v>
      </c>
      <c r="B20" s="264" t="str">
        <f t="shared" si="0"/>
        <v>Bauwerk - Technische Anlagen</v>
      </c>
      <c r="C20" s="131" t="e">
        <f>+D20/(D19+D20+D21)</f>
        <v>#DIV/0!</v>
      </c>
      <c r="D20" s="134" t="e">
        <f>+D11+D14*(D11/(D10+D11+D12))</f>
        <v>#DIV/0!</v>
      </c>
      <c r="E20" s="111"/>
      <c r="F20" s="75"/>
      <c r="H20" s="73"/>
      <c r="I20" s="73"/>
    </row>
    <row r="21" spans="1:9" x14ac:dyDescent="0.2">
      <c r="A21" s="262" t="str">
        <f t="shared" si="0"/>
        <v>Kostengruppe 500</v>
      </c>
      <c r="B21" s="264" t="str">
        <f t="shared" si="0"/>
        <v>Außenanlagen</v>
      </c>
      <c r="C21" s="131" t="e">
        <f>+D21/(D19+D20+D21)</f>
        <v>#DIV/0!</v>
      </c>
      <c r="D21" s="137" t="e">
        <f>+D12+D14*(D12/(D10+D11+D12))</f>
        <v>#DIV/0!</v>
      </c>
      <c r="E21" s="111"/>
      <c r="F21" s="75"/>
      <c r="H21" s="73"/>
      <c r="I21" s="73"/>
    </row>
    <row r="22" spans="1:9" ht="15.75" x14ac:dyDescent="0.25">
      <c r="A22" s="107" t="s">
        <v>153</v>
      </c>
      <c r="B22" s="171"/>
      <c r="C22" s="180" t="e">
        <f>SUM(C18:C21)-C18</f>
        <v>#DIV/0!</v>
      </c>
      <c r="D22" s="146" t="e">
        <f>SUM(D18:D21)</f>
        <v>#DIV/0!</v>
      </c>
      <c r="E22" s="54"/>
      <c r="F22" s="75"/>
      <c r="H22" s="73" t="s">
        <v>6</v>
      </c>
      <c r="I22" s="85" t="e">
        <f>+D10+D11+D12+D14-D22</f>
        <v>#DIV/0!</v>
      </c>
    </row>
    <row r="23" spans="1:9" ht="15.95" x14ac:dyDescent="0.2">
      <c r="A23" s="101"/>
      <c r="B23" s="102"/>
      <c r="C23" s="103"/>
      <c r="D23" s="138"/>
      <c r="E23" s="54"/>
      <c r="F23" s="373"/>
      <c r="H23" s="96"/>
      <c r="I23" s="73"/>
    </row>
    <row r="24" spans="1:9" ht="15.95" x14ac:dyDescent="0.2">
      <c r="A24" s="107" t="s">
        <v>88</v>
      </c>
      <c r="B24" s="171"/>
      <c r="C24" s="151"/>
      <c r="D24" s="146"/>
      <c r="E24" s="54"/>
      <c r="F24" s="373"/>
      <c r="H24" s="73"/>
      <c r="I24" s="73"/>
    </row>
    <row r="25" spans="1:9" x14ac:dyDescent="0.2">
      <c r="A25" s="262" t="str">
        <f>A9</f>
        <v>Kostengruppe 200</v>
      </c>
      <c r="B25" s="115" t="str">
        <f>B9</f>
        <v>Herrichten und Erschließen</v>
      </c>
      <c r="C25" s="130"/>
      <c r="D25" s="134"/>
      <c r="E25" s="54"/>
      <c r="F25" s="373"/>
      <c r="H25" s="73"/>
      <c r="I25" s="73"/>
    </row>
    <row r="26" spans="1:9" x14ac:dyDescent="0.2">
      <c r="A26" s="262" t="str">
        <f>A19</f>
        <v>Kostengruppe 300</v>
      </c>
      <c r="B26" s="115" t="str">
        <f>B10</f>
        <v>Bauwerk - Baukonstruktion</v>
      </c>
      <c r="C26" s="131" t="e">
        <f>C19</f>
        <v>#DIV/0!</v>
      </c>
      <c r="D26" s="242" t="e">
        <f>+C26*D29</f>
        <v>#DIV/0!</v>
      </c>
      <c r="E26" s="374"/>
      <c r="F26" s="375"/>
      <c r="H26" s="97"/>
      <c r="I26" s="73"/>
    </row>
    <row r="27" spans="1:9" x14ac:dyDescent="0.2">
      <c r="A27" s="263" t="str">
        <f>A20</f>
        <v>Kostengruppe 400</v>
      </c>
      <c r="B27" s="115" t="str">
        <f>B11</f>
        <v>Bauwerk - Technische Anlagen</v>
      </c>
      <c r="C27" s="131" t="e">
        <f>C20</f>
        <v>#DIV/0!</v>
      </c>
      <c r="D27" s="242" t="e">
        <f>+C27*$D$29</f>
        <v>#DIV/0!</v>
      </c>
      <c r="E27" s="111"/>
      <c r="F27" s="375"/>
      <c r="H27" s="97"/>
      <c r="I27" s="73"/>
    </row>
    <row r="28" spans="1:9" x14ac:dyDescent="0.2">
      <c r="A28" s="263" t="str">
        <f>A21</f>
        <v>Kostengruppe 500</v>
      </c>
      <c r="B28" s="115" t="str">
        <f>B12</f>
        <v>Außenanlagen</v>
      </c>
      <c r="C28" s="131" t="e">
        <f>C21</f>
        <v>#DIV/0!</v>
      </c>
      <c r="D28" s="242" t="e">
        <f>+C28*$D$29</f>
        <v>#DIV/0!</v>
      </c>
      <c r="E28" s="111"/>
      <c r="F28" s="375"/>
      <c r="H28" s="97"/>
      <c r="I28" s="73"/>
    </row>
    <row r="29" spans="1:9" ht="15.75" x14ac:dyDescent="0.25">
      <c r="A29" s="107" t="s">
        <v>89</v>
      </c>
      <c r="B29" s="171"/>
      <c r="C29" s="179" t="e">
        <f>SUM(C25:C28)-C26</f>
        <v>#DIV/0!</v>
      </c>
      <c r="D29" s="146">
        <f>+B64</f>
        <v>0</v>
      </c>
      <c r="E29" s="54"/>
      <c r="F29" s="376"/>
      <c r="H29" s="98"/>
      <c r="I29" s="73"/>
    </row>
    <row r="30" spans="1:9" x14ac:dyDescent="0.2">
      <c r="A30" s="267"/>
      <c r="B30" s="24"/>
      <c r="C30" s="23"/>
      <c r="D30" s="268"/>
      <c r="E30" s="54"/>
      <c r="F30" s="75"/>
    </row>
    <row r="31" spans="1:9" ht="15.75" x14ac:dyDescent="0.25">
      <c r="A31" s="269" t="s">
        <v>90</v>
      </c>
      <c r="B31" s="171"/>
      <c r="C31" s="151"/>
      <c r="D31" s="108"/>
      <c r="E31" s="54"/>
      <c r="F31" s="75"/>
    </row>
    <row r="32" spans="1:9" x14ac:dyDescent="0.2">
      <c r="A32" s="262" t="str">
        <f t="shared" ref="A32:A35" si="1">A25</f>
        <v>Kostengruppe 200</v>
      </c>
      <c r="B32" s="115" t="str">
        <f>B9</f>
        <v>Herrichten und Erschließen</v>
      </c>
      <c r="C32" s="131">
        <v>0.02</v>
      </c>
      <c r="D32" s="134">
        <f>(D9-D25)*C32</f>
        <v>0</v>
      </c>
      <c r="E32" s="54"/>
      <c r="F32" s="75"/>
    </row>
    <row r="33" spans="1:8" x14ac:dyDescent="0.2">
      <c r="A33" s="262" t="str">
        <f t="shared" si="1"/>
        <v>Kostengruppe 300</v>
      </c>
      <c r="B33" s="115" t="str">
        <f t="shared" ref="B33:B35" si="2">B10</f>
        <v>Bauwerk - Baukonstruktion</v>
      </c>
      <c r="C33" s="131">
        <v>0.02</v>
      </c>
      <c r="D33" s="134" t="e">
        <f>(D19-D26)*C33</f>
        <v>#DIV/0!</v>
      </c>
      <c r="E33" s="54"/>
      <c r="F33" s="75"/>
    </row>
    <row r="34" spans="1:8" x14ac:dyDescent="0.2">
      <c r="A34" s="263" t="str">
        <f t="shared" si="1"/>
        <v>Kostengruppe 400</v>
      </c>
      <c r="B34" s="115" t="str">
        <f t="shared" si="2"/>
        <v>Bauwerk - Technische Anlagen</v>
      </c>
      <c r="C34" s="131">
        <v>6.7000000000000004E-2</v>
      </c>
      <c r="D34" s="134" t="e">
        <f>(D20-D27)*C34</f>
        <v>#DIV/0!</v>
      </c>
      <c r="E34" s="377"/>
      <c r="F34" s="378"/>
      <c r="H34" s="29"/>
    </row>
    <row r="35" spans="1:8" x14ac:dyDescent="0.2">
      <c r="A35" s="263" t="str">
        <f t="shared" si="1"/>
        <v>Kostengruppe 500</v>
      </c>
      <c r="B35" s="115" t="str">
        <f t="shared" si="2"/>
        <v>Außenanlagen</v>
      </c>
      <c r="C35" s="131">
        <v>0.04</v>
      </c>
      <c r="D35" s="134" t="e">
        <f>(D21-D28)*C35</f>
        <v>#DIV/0!</v>
      </c>
      <c r="E35" s="377"/>
      <c r="F35" s="379"/>
      <c r="H35" s="29"/>
    </row>
    <row r="36" spans="1:8" x14ac:dyDescent="0.2">
      <c r="A36" s="177"/>
      <c r="B36" s="159"/>
      <c r="C36" s="151"/>
      <c r="D36" s="178"/>
      <c r="E36" s="54"/>
      <c r="F36" s="75"/>
    </row>
    <row r="37" spans="1:8" x14ac:dyDescent="0.2">
      <c r="A37" s="270" t="str">
        <f>A13</f>
        <v>Kostengruppe 600</v>
      </c>
      <c r="B37" s="54" t="str">
        <f>B13</f>
        <v>Ausstattung</v>
      </c>
      <c r="C37" s="104">
        <v>0.125</v>
      </c>
      <c r="D37" s="127">
        <f>D13*C37</f>
        <v>0</v>
      </c>
      <c r="E37" s="54"/>
      <c r="F37" s="75"/>
    </row>
    <row r="38" spans="1:8" x14ac:dyDescent="0.2">
      <c r="A38" s="153" t="s">
        <v>91</v>
      </c>
      <c r="B38" s="159"/>
      <c r="C38" s="151"/>
      <c r="D38" s="146" t="e">
        <f>SUM(D32:D37)</f>
        <v>#DIV/0!</v>
      </c>
      <c r="E38" s="54"/>
      <c r="F38" s="75"/>
    </row>
    <row r="39" spans="1:8" ht="15.75" x14ac:dyDescent="0.25">
      <c r="A39" s="107" t="s">
        <v>92</v>
      </c>
      <c r="B39" s="171"/>
      <c r="C39" s="151"/>
      <c r="D39" s="146" t="e">
        <f>SUM(D32:D35)</f>
        <v>#DIV/0!</v>
      </c>
      <c r="E39" s="54"/>
      <c r="F39" s="75"/>
    </row>
    <row r="40" spans="1:8" x14ac:dyDescent="0.25">
      <c r="A40" s="86"/>
      <c r="B40" s="54"/>
      <c r="C40" s="111"/>
      <c r="D40" s="271"/>
      <c r="E40" s="54"/>
      <c r="F40" s="75"/>
    </row>
    <row r="41" spans="1:8" x14ac:dyDescent="0.25">
      <c r="A41" s="272" t="s">
        <v>93</v>
      </c>
      <c r="B41" s="115"/>
      <c r="C41" s="111"/>
      <c r="D41" s="271"/>
      <c r="E41" s="54"/>
      <c r="F41" s="75"/>
    </row>
    <row r="42" spans="1:8" x14ac:dyDescent="0.25">
      <c r="A42" s="86"/>
      <c r="B42" s="133" t="s">
        <v>94</v>
      </c>
      <c r="C42" s="59"/>
      <c r="D42" s="134" t="e">
        <f>SUM(D32:D35)</f>
        <v>#DIV/0!</v>
      </c>
      <c r="E42" s="54"/>
      <c r="F42" s="75"/>
    </row>
    <row r="43" spans="1:8" x14ac:dyDescent="0.25">
      <c r="A43" s="86"/>
      <c r="B43" s="133" t="s">
        <v>95</v>
      </c>
      <c r="C43" s="59"/>
      <c r="D43" s="134" t="e">
        <f>SUM(D9:D14)-SUM(D25:D28)</f>
        <v>#DIV/0!</v>
      </c>
      <c r="E43" s="54"/>
      <c r="F43" s="75"/>
    </row>
    <row r="44" spans="1:8" x14ac:dyDescent="0.25">
      <c r="A44" s="86"/>
      <c r="B44" s="174" t="s">
        <v>96</v>
      </c>
      <c r="C44" s="175"/>
      <c r="D44" s="176" t="e">
        <f>D42/D43</f>
        <v>#DIV/0!</v>
      </c>
      <c r="E44" s="54"/>
      <c r="F44" s="75"/>
    </row>
    <row r="45" spans="1:8" x14ac:dyDescent="0.25">
      <c r="A45" s="86"/>
      <c r="B45" s="54"/>
      <c r="C45" s="111"/>
      <c r="D45" s="139"/>
      <c r="E45" s="54"/>
      <c r="F45" s="75"/>
    </row>
    <row r="46" spans="1:8" ht="15.75" x14ac:dyDescent="0.25">
      <c r="A46" s="269" t="s">
        <v>98</v>
      </c>
      <c r="B46" s="171"/>
      <c r="C46" s="151"/>
      <c r="D46" s="146"/>
      <c r="E46" s="54"/>
      <c r="F46" s="75"/>
    </row>
    <row r="47" spans="1:8" x14ac:dyDescent="0.25">
      <c r="A47" s="59"/>
      <c r="B47" s="113" t="s">
        <v>99</v>
      </c>
      <c r="C47" s="121"/>
      <c r="D47" s="114">
        <f>D15-D8</f>
        <v>0</v>
      </c>
      <c r="E47" s="54"/>
      <c r="F47" s="75"/>
    </row>
    <row r="48" spans="1:8" x14ac:dyDescent="0.25">
      <c r="A48" s="122" t="s">
        <v>97</v>
      </c>
      <c r="B48" s="113" t="s">
        <v>100</v>
      </c>
      <c r="C48" s="123"/>
      <c r="D48" s="498">
        <v>8.0000000000000002E-3</v>
      </c>
      <c r="E48" s="54"/>
      <c r="F48" s="75"/>
    </row>
    <row r="49" spans="1:6" ht="15.75" x14ac:dyDescent="0.25">
      <c r="A49" s="107" t="s">
        <v>101</v>
      </c>
      <c r="B49" s="171"/>
      <c r="C49" s="151"/>
      <c r="D49" s="146">
        <f>D47*D48</f>
        <v>0</v>
      </c>
      <c r="E49" s="54"/>
      <c r="F49" s="75"/>
    </row>
    <row r="50" spans="1:6" x14ac:dyDescent="0.25">
      <c r="A50" s="86"/>
      <c r="B50" s="54"/>
      <c r="C50" s="111"/>
      <c r="D50" s="139"/>
      <c r="E50" s="54"/>
      <c r="F50" s="75"/>
    </row>
    <row r="51" spans="1:6" ht="15.75" x14ac:dyDescent="0.25">
      <c r="A51" s="269" t="s">
        <v>302</v>
      </c>
      <c r="B51" s="171"/>
      <c r="C51" s="151"/>
      <c r="D51" s="146"/>
      <c r="E51" s="54"/>
      <c r="F51" s="75"/>
    </row>
    <row r="52" spans="1:6" x14ac:dyDescent="0.25">
      <c r="A52" s="777" t="s">
        <v>102</v>
      </c>
      <c r="B52" s="119"/>
      <c r="C52" s="120"/>
      <c r="D52" s="129"/>
      <c r="E52" s="54"/>
      <c r="F52" s="75"/>
    </row>
    <row r="53" spans="1:6" x14ac:dyDescent="0.25">
      <c r="A53" s="777" t="s">
        <v>103</v>
      </c>
      <c r="B53" s="119"/>
      <c r="C53" s="120"/>
      <c r="D53" s="129"/>
      <c r="E53" s="54"/>
      <c r="F53" s="75"/>
    </row>
    <row r="54" spans="1:6" x14ac:dyDescent="0.25">
      <c r="A54" s="777" t="s">
        <v>104</v>
      </c>
      <c r="B54" s="119"/>
      <c r="C54" s="91"/>
      <c r="D54" s="129"/>
      <c r="E54" s="54"/>
      <c r="F54" s="75"/>
    </row>
    <row r="55" spans="1:6" ht="15.75" x14ac:dyDescent="0.25">
      <c r="A55" s="269" t="s">
        <v>106</v>
      </c>
      <c r="B55" s="171"/>
      <c r="C55" s="151"/>
      <c r="D55" s="146">
        <f>+SUM(D52:D54)</f>
        <v>0</v>
      </c>
      <c r="E55" s="54"/>
      <c r="F55" s="75"/>
    </row>
    <row r="56" spans="1:6" x14ac:dyDescent="0.25">
      <c r="A56" s="86"/>
      <c r="B56" s="54"/>
      <c r="C56" s="111"/>
      <c r="D56" s="139"/>
      <c r="E56" s="54"/>
      <c r="F56" s="75"/>
    </row>
    <row r="57" spans="1:6" x14ac:dyDescent="0.25">
      <c r="A57" s="86"/>
      <c r="B57" s="54"/>
      <c r="C57" s="111"/>
      <c r="D57" s="139"/>
      <c r="E57" s="54"/>
      <c r="F57" s="75"/>
    </row>
    <row r="58" spans="1:6" ht="15.75" x14ac:dyDescent="0.25">
      <c r="A58" s="269" t="s">
        <v>107</v>
      </c>
      <c r="B58" s="171"/>
      <c r="C58" s="151"/>
      <c r="D58" s="152"/>
      <c r="E58" s="54"/>
      <c r="F58" s="75"/>
    </row>
    <row r="59" spans="1:6" x14ac:dyDescent="0.25">
      <c r="A59" s="276" t="s">
        <v>89</v>
      </c>
      <c r="B59" s="534" t="s">
        <v>220</v>
      </c>
      <c r="C59" s="116"/>
      <c r="D59" s="277"/>
      <c r="E59" s="54"/>
      <c r="F59" s="380"/>
    </row>
    <row r="60" spans="1:6" x14ac:dyDescent="0.25">
      <c r="A60" s="162" t="s">
        <v>102</v>
      </c>
      <c r="B60" s="106"/>
      <c r="C60" s="117"/>
      <c r="D60" s="278"/>
      <c r="E60" s="54"/>
      <c r="F60" s="381"/>
    </row>
    <row r="61" spans="1:6" x14ac:dyDescent="0.25">
      <c r="A61" s="162" t="s">
        <v>103</v>
      </c>
      <c r="B61" s="106"/>
      <c r="C61" s="117"/>
      <c r="D61" s="278"/>
      <c r="E61" s="54"/>
      <c r="F61" s="75"/>
    </row>
    <row r="62" spans="1:6" x14ac:dyDescent="0.25">
      <c r="A62" s="162" t="s">
        <v>104</v>
      </c>
      <c r="B62" s="106"/>
      <c r="C62" s="117"/>
      <c r="D62" s="278"/>
      <c r="E62" s="54"/>
      <c r="F62" s="75"/>
    </row>
    <row r="63" spans="1:6" x14ac:dyDescent="0.25">
      <c r="A63" s="162" t="s">
        <v>116</v>
      </c>
      <c r="B63" s="106"/>
      <c r="C63" s="118"/>
      <c r="D63" s="278"/>
      <c r="E63" s="54"/>
      <c r="F63" s="75"/>
    </row>
    <row r="64" spans="1:6" x14ac:dyDescent="0.25">
      <c r="A64" s="503" t="s">
        <v>89</v>
      </c>
      <c r="B64" s="165">
        <f>SUM(B60:B63)</f>
        <v>0</v>
      </c>
      <c r="C64" s="117"/>
      <c r="D64" s="278"/>
      <c r="E64" s="54"/>
      <c r="F64" s="75"/>
    </row>
    <row r="65" spans="1:8" x14ac:dyDescent="0.25">
      <c r="A65" s="86"/>
      <c r="B65" s="124"/>
      <c r="C65" s="111"/>
      <c r="D65" s="275"/>
      <c r="E65" s="54"/>
      <c r="F65" s="75"/>
    </row>
    <row r="66" spans="1:8" x14ac:dyDescent="0.25">
      <c r="A66" s="276" t="s">
        <v>108</v>
      </c>
      <c r="B66" s="534" t="s">
        <v>220</v>
      </c>
      <c r="C66" s="535" t="s">
        <v>213</v>
      </c>
      <c r="D66" s="277"/>
      <c r="E66" s="54"/>
      <c r="F66" s="75"/>
    </row>
    <row r="67" spans="1:8" x14ac:dyDescent="0.25">
      <c r="A67" s="163" t="s">
        <v>114</v>
      </c>
      <c r="B67" s="32"/>
      <c r="C67" s="30"/>
      <c r="D67" s="128">
        <f>B67*C67</f>
        <v>0</v>
      </c>
      <c r="E67" s="54"/>
      <c r="F67" s="75"/>
    </row>
    <row r="68" spans="1:8" x14ac:dyDescent="0.25">
      <c r="A68" s="163" t="s">
        <v>115</v>
      </c>
      <c r="B68" s="32"/>
      <c r="C68" s="30"/>
      <c r="D68" s="128">
        <f>B68*C68</f>
        <v>0</v>
      </c>
      <c r="E68" s="54"/>
      <c r="F68" s="75"/>
    </row>
    <row r="69" spans="1:8" x14ac:dyDescent="0.25">
      <c r="A69" s="163" t="s">
        <v>205</v>
      </c>
      <c r="B69" s="106"/>
      <c r="C69" s="30"/>
      <c r="D69" s="128">
        <f>B69*C69</f>
        <v>0</v>
      </c>
      <c r="E69" s="54"/>
      <c r="F69" s="75"/>
    </row>
    <row r="70" spans="1:8" x14ac:dyDescent="0.25">
      <c r="A70" s="144" t="s">
        <v>76</v>
      </c>
      <c r="B70" s="126">
        <f>+D8</f>
        <v>0</v>
      </c>
      <c r="C70" s="30"/>
      <c r="D70" s="128">
        <f>B70*C70</f>
        <v>0</v>
      </c>
      <c r="E70" s="54"/>
      <c r="F70" s="75"/>
    </row>
    <row r="71" spans="1:8" x14ac:dyDescent="0.25">
      <c r="A71" s="160" t="s">
        <v>86</v>
      </c>
      <c r="B71" s="360"/>
      <c r="C71" s="31">
        <v>0</v>
      </c>
      <c r="D71" s="128">
        <f>B71*C71</f>
        <v>0</v>
      </c>
      <c r="E71" s="54"/>
      <c r="F71" s="75"/>
    </row>
    <row r="72" spans="1:8" x14ac:dyDescent="0.25">
      <c r="A72" s="503" t="s">
        <v>109</v>
      </c>
      <c r="B72" s="165">
        <f>SUM(B67:B71)</f>
        <v>0</v>
      </c>
      <c r="C72" s="166" t="e">
        <f>((B70*C70)+(B67*C67)+(B71*C71)+(B68*C68))/B72</f>
        <v>#DIV/0!</v>
      </c>
      <c r="D72" s="167">
        <f>SUM(D67:D71)</f>
        <v>0</v>
      </c>
      <c r="E72" s="54"/>
      <c r="F72" s="75"/>
    </row>
    <row r="73" spans="1:8" x14ac:dyDescent="0.25">
      <c r="A73" s="86"/>
      <c r="B73" s="54"/>
      <c r="C73" s="111"/>
      <c r="D73" s="271"/>
      <c r="E73" s="54"/>
      <c r="F73" s="75"/>
    </row>
    <row r="74" spans="1:8" x14ac:dyDescent="0.25">
      <c r="A74" s="276" t="s">
        <v>110</v>
      </c>
      <c r="B74" s="534" t="s">
        <v>220</v>
      </c>
      <c r="C74" s="535" t="s">
        <v>213</v>
      </c>
      <c r="D74" s="274"/>
      <c r="E74" s="54"/>
      <c r="F74" s="75"/>
    </row>
    <row r="75" spans="1:8" x14ac:dyDescent="0.25">
      <c r="A75" s="161" t="s">
        <v>110</v>
      </c>
      <c r="B75" s="105">
        <f>+D15-B64-B72-B76-B77-B78</f>
        <v>0</v>
      </c>
      <c r="C75" s="512">
        <v>1.4999999999999999E-2</v>
      </c>
      <c r="D75" s="156">
        <f>B75*C75</f>
        <v>0</v>
      </c>
      <c r="E75" s="54"/>
      <c r="F75" s="75"/>
    </row>
    <row r="76" spans="1:8" x14ac:dyDescent="0.25">
      <c r="A76" s="162" t="s">
        <v>113</v>
      </c>
      <c r="B76" s="106"/>
      <c r="C76" s="512">
        <v>0</v>
      </c>
      <c r="D76" s="156">
        <f>B76*C76</f>
        <v>0</v>
      </c>
      <c r="E76" s="54"/>
      <c r="F76" s="75"/>
    </row>
    <row r="77" spans="1:8" x14ac:dyDescent="0.25">
      <c r="A77" s="162" t="s">
        <v>104</v>
      </c>
      <c r="B77" s="106"/>
      <c r="C77" s="512">
        <f>+C75</f>
        <v>1.4999999999999999E-2</v>
      </c>
      <c r="D77" s="156">
        <f>B77*C77</f>
        <v>0</v>
      </c>
      <c r="E77" s="54"/>
      <c r="F77" s="75"/>
    </row>
    <row r="78" spans="1:8" x14ac:dyDescent="0.25">
      <c r="A78" s="163" t="s">
        <v>116</v>
      </c>
      <c r="B78" s="106"/>
      <c r="C78" s="512">
        <f>+C75</f>
        <v>1.4999999999999999E-2</v>
      </c>
      <c r="D78" s="156">
        <f>B78*C78</f>
        <v>0</v>
      </c>
      <c r="E78" s="54"/>
      <c r="F78" s="75"/>
    </row>
    <row r="79" spans="1:8" x14ac:dyDescent="0.25">
      <c r="A79" s="503" t="s">
        <v>111</v>
      </c>
      <c r="B79" s="165">
        <f>SUM(B75:B78)</f>
        <v>0</v>
      </c>
      <c r="C79" s="168"/>
      <c r="D79" s="169">
        <f>SUM(D75:D78)</f>
        <v>0</v>
      </c>
      <c r="E79" s="54"/>
      <c r="F79" s="75"/>
    </row>
    <row r="80" spans="1:8" x14ac:dyDescent="0.25">
      <c r="A80" s="279"/>
      <c r="B80" s="10"/>
      <c r="C80" s="158"/>
      <c r="D80" s="280"/>
      <c r="E80" s="54"/>
      <c r="F80" s="75"/>
      <c r="H80" s="18"/>
    </row>
    <row r="81" spans="1:9" ht="15.75" x14ac:dyDescent="0.25">
      <c r="A81" s="107" t="s">
        <v>112</v>
      </c>
      <c r="B81" s="150">
        <f>+B64+B72+B79</f>
        <v>0</v>
      </c>
      <c r="C81" s="159"/>
      <c r="D81" s="147">
        <f>D79+D72</f>
        <v>0</v>
      </c>
      <c r="E81" s="382"/>
      <c r="F81" s="75"/>
      <c r="H81" s="73" t="s">
        <v>131</v>
      </c>
      <c r="I81" s="85">
        <f>+B81-D15</f>
        <v>0</v>
      </c>
    </row>
    <row r="82" spans="1:9" x14ac:dyDescent="0.25">
      <c r="A82" s="86"/>
      <c r="B82" s="54"/>
      <c r="C82" s="111"/>
      <c r="D82" s="139"/>
      <c r="E82" s="54"/>
      <c r="F82" s="75"/>
    </row>
    <row r="83" spans="1:9" ht="15.75" x14ac:dyDescent="0.25">
      <c r="A83" s="107" t="s">
        <v>11</v>
      </c>
      <c r="B83" s="150"/>
      <c r="C83" s="151"/>
      <c r="D83" s="152"/>
      <c r="E83" s="54"/>
      <c r="F83" s="75"/>
    </row>
    <row r="84" spans="1:9" x14ac:dyDescent="0.25">
      <c r="A84" s="140" t="s">
        <v>12</v>
      </c>
      <c r="B84" s="74"/>
      <c r="C84" s="74"/>
      <c r="D84" s="137" t="e">
        <f>+D39</f>
        <v>#DIV/0!</v>
      </c>
      <c r="E84" s="54"/>
      <c r="F84" s="75"/>
    </row>
    <row r="85" spans="1:9" x14ac:dyDescent="0.25">
      <c r="A85" s="141" t="s">
        <v>13</v>
      </c>
      <c r="B85" s="55"/>
      <c r="C85" s="55"/>
      <c r="D85" s="361"/>
      <c r="E85" s="54"/>
      <c r="F85" s="75"/>
    </row>
    <row r="86" spans="1:9" x14ac:dyDescent="0.25">
      <c r="A86" s="141" t="s">
        <v>14</v>
      </c>
      <c r="B86" s="55"/>
      <c r="C86" s="55"/>
      <c r="D86" s="134">
        <f>+D49</f>
        <v>0</v>
      </c>
      <c r="E86" s="54"/>
      <c r="F86" s="75"/>
    </row>
    <row r="87" spans="1:9" x14ac:dyDescent="0.25">
      <c r="A87" s="141" t="s">
        <v>9</v>
      </c>
      <c r="B87" s="55"/>
      <c r="C87" s="55"/>
      <c r="D87" s="134">
        <f>+D55</f>
        <v>0</v>
      </c>
      <c r="E87" s="54"/>
      <c r="F87" s="75"/>
    </row>
    <row r="88" spans="1:9" x14ac:dyDescent="0.25">
      <c r="A88" s="141" t="s">
        <v>15</v>
      </c>
      <c r="B88" s="55"/>
      <c r="C88" s="55"/>
      <c r="D88" s="134">
        <f>+D81</f>
        <v>0</v>
      </c>
      <c r="E88" s="54"/>
      <c r="F88" s="75"/>
    </row>
    <row r="89" spans="1:9" x14ac:dyDescent="0.25">
      <c r="A89" s="153" t="s">
        <v>10</v>
      </c>
      <c r="B89" s="154"/>
      <c r="C89" s="154"/>
      <c r="D89" s="155" t="e">
        <f>SUM(D84:D88)</f>
        <v>#DIV/0!</v>
      </c>
      <c r="E89" s="54"/>
      <c r="F89" s="75"/>
    </row>
    <row r="90" spans="1:9" x14ac:dyDescent="0.25">
      <c r="A90" s="86"/>
      <c r="B90" s="54"/>
      <c r="C90" s="111"/>
      <c r="D90" s="275"/>
      <c r="E90" s="54"/>
      <c r="F90" s="75"/>
    </row>
    <row r="91" spans="1:9" x14ac:dyDescent="0.25">
      <c r="A91" s="59" t="s">
        <v>16</v>
      </c>
      <c r="B91" s="59">
        <v>365</v>
      </c>
      <c r="C91" s="111"/>
      <c r="D91" s="275"/>
      <c r="E91" s="54"/>
      <c r="F91" s="75"/>
    </row>
    <row r="92" spans="1:9" x14ac:dyDescent="0.25">
      <c r="A92" s="59" t="s">
        <v>17</v>
      </c>
      <c r="B92" s="673">
        <f>+Stammdaten!B7</f>
        <v>0</v>
      </c>
      <c r="C92" s="109"/>
      <c r="D92" s="275"/>
      <c r="E92" s="54"/>
      <c r="F92" s="75"/>
    </row>
    <row r="93" spans="1:9" x14ac:dyDescent="0.25">
      <c r="A93" s="672" t="s">
        <v>18</v>
      </c>
      <c r="B93" s="675">
        <v>0.96499999999999997</v>
      </c>
      <c r="C93" s="111"/>
      <c r="D93" s="275"/>
      <c r="E93" s="54"/>
      <c r="F93" s="75"/>
    </row>
    <row r="94" spans="1:9" ht="30.75" thickBot="1" x14ac:dyDescent="0.3">
      <c r="A94" s="112" t="s">
        <v>19</v>
      </c>
      <c r="B94" s="674">
        <f>B93*B92*B91</f>
        <v>0</v>
      </c>
      <c r="C94" s="109"/>
      <c r="D94" s="275"/>
      <c r="E94" s="356" t="s">
        <v>22</v>
      </c>
      <c r="F94" s="356" t="s">
        <v>21</v>
      </c>
    </row>
    <row r="95" spans="1:9" ht="15.75" customHeight="1" thickTop="1" x14ac:dyDescent="0.25">
      <c r="A95" s="86"/>
      <c r="B95" s="54"/>
      <c r="C95" s="111"/>
      <c r="D95" s="275"/>
      <c r="E95" s="357" t="s">
        <v>121</v>
      </c>
      <c r="F95" s="357" t="s">
        <v>121</v>
      </c>
    </row>
    <row r="96" spans="1:9" ht="14.25" customHeight="1" x14ac:dyDescent="0.25">
      <c r="A96" s="107" t="s">
        <v>295</v>
      </c>
      <c r="B96" s="150"/>
      <c r="C96" s="151"/>
      <c r="D96" s="152"/>
      <c r="E96" s="42" t="e">
        <f>+'A Flächen'!E174</f>
        <v>#DIV/0!</v>
      </c>
      <c r="F96" s="42" t="e">
        <f>+'A Flächen'!E175</f>
        <v>#DIV/0!</v>
      </c>
    </row>
    <row r="97" spans="1:6" x14ac:dyDescent="0.25">
      <c r="A97" s="143" t="s">
        <v>12</v>
      </c>
      <c r="B97" s="17"/>
      <c r="C97" s="17"/>
      <c r="D97" s="13" t="e">
        <f>D84/$B$94</f>
        <v>#DIV/0!</v>
      </c>
      <c r="E97" s="288"/>
      <c r="F97" s="289"/>
    </row>
    <row r="98" spans="1:6" x14ac:dyDescent="0.25">
      <c r="A98" s="144" t="s">
        <v>13</v>
      </c>
      <c r="B98" s="22"/>
      <c r="C98" s="22"/>
      <c r="D98" s="145" t="e">
        <f>D85/$B$94</f>
        <v>#DIV/0!</v>
      </c>
      <c r="E98" s="290"/>
      <c r="F98" s="219"/>
    </row>
    <row r="99" spans="1:6" x14ac:dyDescent="0.25">
      <c r="A99" s="144" t="s">
        <v>14</v>
      </c>
      <c r="B99" s="22"/>
      <c r="C99" s="22"/>
      <c r="D99" s="145" t="e">
        <f>D86/$B$94</f>
        <v>#DIV/0!</v>
      </c>
      <c r="E99" s="290"/>
      <c r="F99" s="219"/>
    </row>
    <row r="100" spans="1:6" x14ac:dyDescent="0.25">
      <c r="A100" s="144" t="s">
        <v>9</v>
      </c>
      <c r="B100" s="22"/>
      <c r="C100" s="22"/>
      <c r="D100" s="145" t="e">
        <f>D87/$B$94</f>
        <v>#DIV/0!</v>
      </c>
      <c r="E100" s="290"/>
      <c r="F100" s="219"/>
    </row>
    <row r="101" spans="1:6" ht="15.75" thickBot="1" x14ac:dyDescent="0.3">
      <c r="A101" s="144" t="s">
        <v>15</v>
      </c>
      <c r="B101" s="22"/>
      <c r="C101" s="22"/>
      <c r="D101" s="240" t="e">
        <f>D88/$B$94</f>
        <v>#DIV/0!</v>
      </c>
      <c r="E101" s="290"/>
      <c r="F101" s="219"/>
    </row>
    <row r="102" spans="1:6" ht="19.5" thickBot="1" x14ac:dyDescent="0.35">
      <c r="A102" s="254" t="s">
        <v>64</v>
      </c>
      <c r="B102" s="255"/>
      <c r="C102" s="256" t="s">
        <v>70</v>
      </c>
      <c r="D102" s="466" t="e">
        <f>SUM(D97:D101)</f>
        <v>#DIV/0!</v>
      </c>
      <c r="E102" s="125"/>
      <c r="F102" s="292"/>
    </row>
    <row r="103" spans="1:6" ht="15.75" x14ac:dyDescent="0.25">
      <c r="A103" s="254" t="s">
        <v>64</v>
      </c>
      <c r="B103" s="255"/>
      <c r="C103" s="256" t="s">
        <v>118</v>
      </c>
      <c r="D103" s="465" t="e">
        <f>+D102*365</f>
        <v>#DIV/0!</v>
      </c>
      <c r="E103" s="293"/>
      <c r="F103" s="294"/>
    </row>
    <row r="104" spans="1:6" ht="18.75" x14ac:dyDescent="0.3">
      <c r="A104" s="248" t="s">
        <v>189</v>
      </c>
      <c r="B104" s="249"/>
      <c r="C104" s="250" t="s">
        <v>117</v>
      </c>
      <c r="D104" s="251" t="e">
        <f>+D103/12</f>
        <v>#DIV/0!</v>
      </c>
      <c r="E104" s="251" t="e">
        <f>+D104*E96</f>
        <v>#DIV/0!</v>
      </c>
      <c r="F104" s="251" t="e">
        <f>+D104*F96</f>
        <v>#DIV/0!</v>
      </c>
    </row>
    <row r="105" spans="1:6" x14ac:dyDescent="0.25">
      <c r="A105" s="86"/>
      <c r="B105" s="54"/>
      <c r="C105" s="111"/>
      <c r="D105" s="111"/>
      <c r="E105" s="111"/>
      <c r="F105" s="275"/>
    </row>
    <row r="106" spans="1:6" x14ac:dyDescent="0.25">
      <c r="A106" s="86"/>
      <c r="B106" s="54"/>
      <c r="C106" s="111"/>
      <c r="D106" s="111"/>
      <c r="E106" s="111"/>
      <c r="F106" s="275"/>
    </row>
    <row r="107" spans="1:6" ht="21" x14ac:dyDescent="0.35">
      <c r="A107" s="258" t="s">
        <v>146</v>
      </c>
      <c r="B107" s="213"/>
      <c r="C107" s="259"/>
      <c r="D107" s="259"/>
      <c r="E107" s="259"/>
      <c r="F107" s="260"/>
    </row>
    <row r="108" spans="1:6" x14ac:dyDescent="0.25">
      <c r="A108" s="25"/>
      <c r="B108" s="54"/>
      <c r="C108" s="111"/>
      <c r="D108" s="111"/>
      <c r="E108" s="111"/>
      <c r="F108" s="275"/>
    </row>
    <row r="109" spans="1:6" ht="15.75" x14ac:dyDescent="0.25">
      <c r="A109" s="107" t="s">
        <v>73</v>
      </c>
      <c r="B109" s="150"/>
      <c r="C109" s="151"/>
      <c r="D109" s="259"/>
      <c r="E109" s="259"/>
      <c r="F109" s="260"/>
    </row>
    <row r="110" spans="1:6" x14ac:dyDescent="0.25">
      <c r="A110" s="86" t="s">
        <v>71</v>
      </c>
      <c r="B110" s="32"/>
      <c r="C110" s="54"/>
      <c r="D110" s="75"/>
      <c r="E110" s="75"/>
      <c r="F110" s="75"/>
    </row>
    <row r="111" spans="1:6" ht="17.25" customHeight="1" x14ac:dyDescent="0.25">
      <c r="A111" s="295" t="s">
        <v>202</v>
      </c>
      <c r="B111" s="296" t="s">
        <v>203</v>
      </c>
      <c r="C111" s="297">
        <f>1/33</f>
        <v>3.0303030303030304E-2</v>
      </c>
      <c r="D111" s="298"/>
      <c r="E111" s="298"/>
      <c r="F111" s="298"/>
    </row>
    <row r="112" spans="1:6" x14ac:dyDescent="0.25">
      <c r="A112" s="86" t="s">
        <v>18</v>
      </c>
      <c r="B112" s="54"/>
      <c r="C112" s="299">
        <f>+B93</f>
        <v>0.96499999999999997</v>
      </c>
      <c r="D112" s="75"/>
      <c r="E112" s="75"/>
      <c r="F112" s="75"/>
    </row>
    <row r="113" spans="1:9" ht="18.75" x14ac:dyDescent="0.3">
      <c r="A113" s="243" t="s">
        <v>72</v>
      </c>
      <c r="B113" s="252"/>
      <c r="C113" s="252"/>
      <c r="D113" s="253" t="e">
        <f>+B110*C111/C112/Stammdaten!B7/12</f>
        <v>#DIV/0!</v>
      </c>
      <c r="E113" s="253" t="e">
        <f>+D113*E96</f>
        <v>#DIV/0!</v>
      </c>
      <c r="F113" s="253" t="e">
        <f>+D113*F96</f>
        <v>#DIV/0!</v>
      </c>
    </row>
    <row r="114" spans="1:9" x14ac:dyDescent="0.25">
      <c r="A114" s="86"/>
      <c r="B114" s="54"/>
      <c r="C114" s="111"/>
      <c r="D114" s="111"/>
      <c r="E114" s="111"/>
      <c r="F114" s="275"/>
    </row>
    <row r="115" spans="1:9" x14ac:dyDescent="0.25">
      <c r="A115" s="86"/>
      <c r="B115" s="54"/>
      <c r="C115" s="111"/>
      <c r="D115" s="111"/>
      <c r="E115" s="111"/>
      <c r="F115" s="275"/>
    </row>
    <row r="116" spans="1:9" ht="18.75" x14ac:dyDescent="0.3">
      <c r="A116" s="248" t="s">
        <v>50</v>
      </c>
      <c r="B116" s="150"/>
      <c r="C116" s="151"/>
      <c r="D116" s="259"/>
      <c r="E116" s="259"/>
      <c r="F116" s="260"/>
    </row>
    <row r="117" spans="1:9" x14ac:dyDescent="0.25">
      <c r="A117" s="86" t="s">
        <v>147</v>
      </c>
      <c r="B117" s="482">
        <f>+'Anlage Verwalt.kosten 2. BV'!C14</f>
        <v>284.63</v>
      </c>
      <c r="C117" s="300" t="s">
        <v>149</v>
      </c>
      <c r="D117" s="219">
        <f>+B117/12</f>
        <v>23.719166666666666</v>
      </c>
      <c r="E117" s="219"/>
      <c r="F117" s="219"/>
    </row>
    <row r="118" spans="1:9" x14ac:dyDescent="0.25">
      <c r="A118" s="86" t="s">
        <v>148</v>
      </c>
      <c r="B118" s="301">
        <v>0.02</v>
      </c>
      <c r="C118" s="302"/>
      <c r="D118" s="222" t="e">
        <f>+B118*D104</f>
        <v>#DIV/0!</v>
      </c>
      <c r="E118" s="222"/>
      <c r="F118" s="222"/>
    </row>
    <row r="119" spans="1:9" ht="18.75" x14ac:dyDescent="0.3">
      <c r="A119" s="243" t="s">
        <v>162</v>
      </c>
      <c r="B119" s="252"/>
      <c r="C119" s="252"/>
      <c r="D119" s="253" t="e">
        <f>+SUM(D117:D118)</f>
        <v>#DIV/0!</v>
      </c>
      <c r="E119" s="253" t="e">
        <f>+D119*E96</f>
        <v>#DIV/0!</v>
      </c>
      <c r="F119" s="253" t="e">
        <f>+F96*D119</f>
        <v>#DIV/0!</v>
      </c>
    </row>
    <row r="120" spans="1:9" x14ac:dyDescent="0.25">
      <c r="A120" s="86"/>
      <c r="B120" s="54"/>
      <c r="C120" s="111"/>
      <c r="D120" s="111"/>
      <c r="E120" s="111"/>
      <c r="F120" s="275"/>
    </row>
    <row r="121" spans="1:9" ht="18.75" x14ac:dyDescent="0.3">
      <c r="A121" s="243" t="s">
        <v>150</v>
      </c>
      <c r="B121" s="252"/>
      <c r="C121" s="252"/>
      <c r="D121" s="253" t="e">
        <f>+D119+D113+D104</f>
        <v>#DIV/0!</v>
      </c>
      <c r="E121" s="253" t="e">
        <f>+D121*E96</f>
        <v>#DIV/0!</v>
      </c>
      <c r="F121" s="253" t="e">
        <f>+D121*F96</f>
        <v>#DIV/0!</v>
      </c>
      <c r="H121" s="73" t="s">
        <v>131</v>
      </c>
      <c r="I121" s="85" t="e">
        <f>+D121-E119-F119-E113-F113-E104-F104</f>
        <v>#DIV/0!</v>
      </c>
    </row>
  </sheetData>
  <conditionalFormatting sqref="I22">
    <cfRule type="expression" dxfId="23" priority="3">
      <formula>OR(I22&lt;-0.0009,I22&gt;0.0009)</formula>
    </cfRule>
  </conditionalFormatting>
  <conditionalFormatting sqref="I81">
    <cfRule type="expression" dxfId="22" priority="2">
      <formula>OR(I81&lt;-0.0009,I81&gt;0.0009)</formula>
    </cfRule>
  </conditionalFormatting>
  <conditionalFormatting sqref="I121">
    <cfRule type="expression" dxfId="21" priority="1">
      <formula>OR(I121&lt;-0.0009,I121&gt;0.0009)</formula>
    </cfRule>
  </conditionalFormatting>
  <pageMargins left="0.7" right="0.7" top="0.78740157499999996" bottom="0.78740157499999996" header="0.3" footer="0.3"/>
  <pageSetup paperSize="9" scale="73" fitToWidth="0" fitToHeight="0" orientation="portrait" r:id="rId1"/>
  <rowBreaks count="2" manualBreakCount="2">
    <brk id="56" max="5" man="1"/>
    <brk id="105" max="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0"/>
  <sheetViews>
    <sheetView zoomScaleNormal="100" workbookViewId="0">
      <selection activeCell="A9" sqref="A9"/>
    </sheetView>
  </sheetViews>
  <sheetFormatPr baseColWidth="10" defaultColWidth="11.42578125" defaultRowHeight="15" x14ac:dyDescent="0.25"/>
  <cols>
    <col min="1" max="1" width="22" style="6" customWidth="1"/>
    <col min="2" max="2" width="29.28515625" style="6" customWidth="1"/>
    <col min="3" max="5" width="15.42578125" style="21" customWidth="1"/>
    <col min="6" max="7" width="15.42578125" style="6" customWidth="1"/>
    <col min="8" max="8" width="15.140625" style="6" customWidth="1"/>
    <col min="9" max="9" width="4.85546875" customWidth="1"/>
    <col min="10" max="10" width="7.7109375" style="6" bestFit="1" customWidth="1"/>
    <col min="11" max="11" width="9.85546875" style="6" customWidth="1"/>
    <col min="12" max="16384" width="11.42578125" style="6"/>
  </cols>
  <sheetData>
    <row r="1" spans="1:10" ht="26.25" x14ac:dyDescent="0.4">
      <c r="A1" s="764" t="s">
        <v>34</v>
      </c>
      <c r="B1" s="765"/>
      <c r="C1" s="766"/>
      <c r="D1" s="766"/>
      <c r="E1" s="766"/>
      <c r="F1" s="765"/>
      <c r="G1" s="765"/>
      <c r="H1" s="767"/>
    </row>
    <row r="2" spans="1:10" ht="26.25" x14ac:dyDescent="0.4">
      <c r="A2" s="768" t="s">
        <v>244</v>
      </c>
      <c r="B2" s="769"/>
      <c r="C2" s="769"/>
      <c r="D2" s="769"/>
      <c r="E2" s="769"/>
      <c r="F2" s="769"/>
      <c r="G2" s="769"/>
      <c r="H2" s="770" t="str">
        <f>+Stammdaten!D2</f>
        <v>Version 1.2</v>
      </c>
    </row>
    <row r="3" spans="1:10" ht="15.75" thickBot="1" x14ac:dyDescent="0.3">
      <c r="A3" s="417">
        <f>+Stammdaten!B5</f>
        <v>0</v>
      </c>
      <c r="B3" s="52"/>
      <c r="C3" s="52">
        <f>+Stammdaten!B6</f>
        <v>0</v>
      </c>
      <c r="D3" s="52"/>
      <c r="E3" s="52"/>
      <c r="F3" s="443" t="s">
        <v>49</v>
      </c>
      <c r="G3" s="430"/>
      <c r="H3" s="444"/>
      <c r="J3" s="93"/>
    </row>
    <row r="4" spans="1:10" ht="46.5" customHeight="1" thickBot="1" x14ac:dyDescent="0.3">
      <c r="A4" s="814" t="s">
        <v>304</v>
      </c>
      <c r="B4" s="815"/>
      <c r="C4" s="815"/>
      <c r="D4" s="815"/>
      <c r="E4" s="815"/>
      <c r="F4" s="815"/>
      <c r="G4" s="815"/>
      <c r="H4" s="816"/>
      <c r="J4" s="458"/>
    </row>
    <row r="5" spans="1:10" x14ac:dyDescent="0.25">
      <c r="A5" s="372"/>
      <c r="B5" s="54"/>
      <c r="C5" s="54"/>
      <c r="D5" s="54"/>
      <c r="E5" s="54"/>
      <c r="F5" s="54"/>
      <c r="G5" s="54"/>
      <c r="H5" s="75"/>
      <c r="J5" s="458"/>
    </row>
    <row r="6" spans="1:10" ht="21" x14ac:dyDescent="0.35">
      <c r="A6" s="258" t="s">
        <v>310</v>
      </c>
      <c r="B6" s="213"/>
      <c r="C6" s="211" t="s">
        <v>197</v>
      </c>
      <c r="D6" s="213"/>
      <c r="E6" s="213"/>
      <c r="F6" s="213"/>
      <c r="G6" s="434"/>
      <c r="H6" s="75"/>
      <c r="J6" s="93"/>
    </row>
    <row r="7" spans="1:10" ht="33" customHeight="1" thickBot="1" x14ac:dyDescent="0.3">
      <c r="A7" s="817" t="s">
        <v>311</v>
      </c>
      <c r="B7" s="818"/>
      <c r="C7" s="445" t="s">
        <v>185</v>
      </c>
      <c r="D7" s="445" t="s">
        <v>186</v>
      </c>
      <c r="E7" s="446" t="s">
        <v>163</v>
      </c>
      <c r="F7" s="446" t="s">
        <v>164</v>
      </c>
      <c r="G7" s="447" t="s">
        <v>182</v>
      </c>
      <c r="H7" s="442" t="s">
        <v>165</v>
      </c>
      <c r="J7" s="458"/>
    </row>
    <row r="8" spans="1:10" x14ac:dyDescent="0.25">
      <c r="A8" s="435" t="s">
        <v>171</v>
      </c>
      <c r="B8" s="189"/>
      <c r="C8" s="536" t="s">
        <v>217</v>
      </c>
      <c r="D8" s="436"/>
      <c r="E8" s="436"/>
      <c r="F8" s="436"/>
      <c r="G8" s="436"/>
      <c r="H8" s="437"/>
      <c r="J8" s="93"/>
    </row>
    <row r="9" spans="1:10" x14ac:dyDescent="0.25">
      <c r="A9" s="427" t="s">
        <v>176</v>
      </c>
      <c r="B9" s="418"/>
      <c r="C9" s="421"/>
      <c r="D9" s="421"/>
      <c r="E9" s="281"/>
      <c r="F9" s="281"/>
      <c r="G9" s="422"/>
      <c r="H9" s="419">
        <f>+SUM(C9:G9)</f>
        <v>0</v>
      </c>
      <c r="J9" s="93"/>
    </row>
    <row r="10" spans="1:10" x14ac:dyDescent="0.25">
      <c r="A10" s="427" t="s">
        <v>179</v>
      </c>
      <c r="B10" s="418"/>
      <c r="C10" s="421"/>
      <c r="D10" s="421"/>
      <c r="E10" s="281"/>
      <c r="F10" s="281"/>
      <c r="G10" s="422"/>
      <c r="H10" s="419">
        <f>+SUM(C10:G10)</f>
        <v>0</v>
      </c>
      <c r="J10" s="93"/>
    </row>
    <row r="11" spans="1:10" x14ac:dyDescent="0.25">
      <c r="A11" s="427" t="s">
        <v>178</v>
      </c>
      <c r="B11" s="418"/>
      <c r="C11" s="421"/>
      <c r="D11" s="421"/>
      <c r="E11" s="281"/>
      <c r="F11" s="281"/>
      <c r="G11" s="422"/>
      <c r="H11" s="419">
        <f>+SUM(C11:G11)</f>
        <v>0</v>
      </c>
      <c r="J11" s="93"/>
    </row>
    <row r="12" spans="1:10" x14ac:dyDescent="0.25">
      <c r="A12" s="427" t="s">
        <v>183</v>
      </c>
      <c r="B12" s="418"/>
      <c r="C12" s="421"/>
      <c r="D12" s="421"/>
      <c r="E12" s="281"/>
      <c r="F12" s="281"/>
      <c r="G12" s="422"/>
      <c r="H12" s="419">
        <f>+SUM(C12:G12)</f>
        <v>0</v>
      </c>
      <c r="J12" s="93"/>
    </row>
    <row r="13" spans="1:10" x14ac:dyDescent="0.25">
      <c r="A13" s="427" t="s">
        <v>177</v>
      </c>
      <c r="B13" s="418"/>
      <c r="C13" s="421"/>
      <c r="D13" s="421"/>
      <c r="E13" s="281"/>
      <c r="F13" s="281"/>
      <c r="G13" s="422"/>
      <c r="H13" s="419">
        <f>+SUM(C13:G13)</f>
        <v>0</v>
      </c>
      <c r="J13" s="93"/>
    </row>
    <row r="14" spans="1:10" x14ac:dyDescent="0.25">
      <c r="A14" s="427" t="s">
        <v>184</v>
      </c>
      <c r="B14" s="418"/>
      <c r="C14" s="421"/>
      <c r="D14" s="421"/>
      <c r="E14" s="281"/>
      <c r="F14" s="281"/>
      <c r="G14" s="422"/>
      <c r="H14" s="419">
        <f t="shared" ref="H14:H19" si="0">+SUM(C14:G14)</f>
        <v>0</v>
      </c>
      <c r="J14" s="93"/>
    </row>
    <row r="15" spans="1:10" x14ac:dyDescent="0.25">
      <c r="A15" s="427" t="s">
        <v>180</v>
      </c>
      <c r="B15" s="418"/>
      <c r="C15" s="421"/>
      <c r="D15" s="421"/>
      <c r="E15" s="281"/>
      <c r="F15" s="281"/>
      <c r="G15" s="422"/>
      <c r="H15" s="419">
        <f t="shared" si="0"/>
        <v>0</v>
      </c>
      <c r="J15" s="93"/>
    </row>
    <row r="16" spans="1:10" x14ac:dyDescent="0.25">
      <c r="A16" s="427" t="s">
        <v>181</v>
      </c>
      <c r="B16" s="418"/>
      <c r="C16" s="421"/>
      <c r="D16" s="421"/>
      <c r="E16" s="281"/>
      <c r="F16" s="281"/>
      <c r="G16" s="422"/>
      <c r="H16" s="419">
        <f t="shared" si="0"/>
        <v>0</v>
      </c>
      <c r="J16" s="93"/>
    </row>
    <row r="17" spans="1:11" x14ac:dyDescent="0.25">
      <c r="A17" s="427" t="s">
        <v>175</v>
      </c>
      <c r="B17" s="418"/>
      <c r="C17" s="421"/>
      <c r="D17" s="421"/>
      <c r="E17" s="763"/>
      <c r="F17" s="281"/>
      <c r="G17" s="422"/>
      <c r="H17" s="419">
        <f t="shared" si="0"/>
        <v>0</v>
      </c>
      <c r="J17" s="458"/>
    </row>
    <row r="18" spans="1:11" x14ac:dyDescent="0.25">
      <c r="A18" s="427"/>
      <c r="B18" s="418"/>
      <c r="C18" s="421"/>
      <c r="D18" s="421"/>
      <c r="E18" s="281"/>
      <c r="F18" s="281"/>
      <c r="G18" s="422"/>
      <c r="H18" s="419">
        <f t="shared" si="0"/>
        <v>0</v>
      </c>
      <c r="J18" s="93"/>
    </row>
    <row r="19" spans="1:11" ht="15.95" customHeight="1" thickBot="1" x14ac:dyDescent="0.3">
      <c r="A19" s="428"/>
      <c r="B19" s="423"/>
      <c r="C19" s="424"/>
      <c r="D19" s="424"/>
      <c r="E19" s="425"/>
      <c r="F19" s="425"/>
      <c r="G19" s="426"/>
      <c r="H19" s="419">
        <f t="shared" si="0"/>
        <v>0</v>
      </c>
      <c r="J19" s="93"/>
    </row>
    <row r="20" spans="1:11" ht="16.5" thickTop="1" thickBot="1" x14ac:dyDescent="0.3">
      <c r="A20" s="438" t="s">
        <v>173</v>
      </c>
      <c r="B20" s="439"/>
      <c r="C20" s="440">
        <f t="shared" ref="C20:H20" si="1">+SUM(C9:C19)</f>
        <v>0</v>
      </c>
      <c r="D20" s="440">
        <f t="shared" si="1"/>
        <v>0</v>
      </c>
      <c r="E20" s="440">
        <f t="shared" si="1"/>
        <v>0</v>
      </c>
      <c r="F20" s="440">
        <f t="shared" si="1"/>
        <v>0</v>
      </c>
      <c r="G20" s="440">
        <f t="shared" si="1"/>
        <v>0</v>
      </c>
      <c r="H20" s="441">
        <f t="shared" si="1"/>
        <v>0</v>
      </c>
      <c r="J20" s="93"/>
    </row>
    <row r="21" spans="1:11" x14ac:dyDescent="0.25">
      <c r="A21" s="435" t="s">
        <v>174</v>
      </c>
      <c r="B21" s="189"/>
      <c r="C21" s="536" t="s">
        <v>217</v>
      </c>
      <c r="D21" s="436"/>
      <c r="E21" s="436"/>
      <c r="F21" s="436"/>
      <c r="G21" s="436"/>
      <c r="H21" s="437"/>
      <c r="J21" s="93"/>
    </row>
    <row r="22" spans="1:11" x14ac:dyDescent="0.25">
      <c r="A22" s="427" t="s">
        <v>166</v>
      </c>
      <c r="B22" s="418"/>
      <c r="C22" s="421"/>
      <c r="D22" s="421"/>
      <c r="E22" s="281"/>
      <c r="F22" s="281"/>
      <c r="G22" s="422"/>
      <c r="H22" s="419">
        <f t="shared" ref="H22:H30" si="2">+SUM(C22:G22)</f>
        <v>0</v>
      </c>
      <c r="J22" s="93"/>
    </row>
    <row r="23" spans="1:11" x14ac:dyDescent="0.25">
      <c r="A23" s="427" t="s">
        <v>167</v>
      </c>
      <c r="B23" s="418"/>
      <c r="C23" s="421"/>
      <c r="D23" s="421"/>
      <c r="E23" s="281"/>
      <c r="F23" s="281"/>
      <c r="G23" s="422"/>
      <c r="H23" s="419">
        <f t="shared" si="2"/>
        <v>0</v>
      </c>
      <c r="J23" s="93"/>
    </row>
    <row r="24" spans="1:11" x14ac:dyDescent="0.25">
      <c r="A24" s="427" t="s">
        <v>168</v>
      </c>
      <c r="B24" s="418"/>
      <c r="C24" s="421"/>
      <c r="D24" s="421"/>
      <c r="E24" s="281"/>
      <c r="F24" s="281"/>
      <c r="G24" s="422"/>
      <c r="H24" s="419">
        <f t="shared" si="2"/>
        <v>0</v>
      </c>
      <c r="J24" s="93"/>
    </row>
    <row r="25" spans="1:11" x14ac:dyDescent="0.25">
      <c r="A25" s="429" t="s">
        <v>169</v>
      </c>
      <c r="B25" s="430"/>
      <c r="C25" s="431"/>
      <c r="D25" s="431"/>
      <c r="E25" s="432"/>
      <c r="F25" s="432"/>
      <c r="G25" s="433"/>
      <c r="H25" s="419">
        <f t="shared" si="2"/>
        <v>0</v>
      </c>
      <c r="J25" s="93"/>
    </row>
    <row r="26" spans="1:11" x14ac:dyDescent="0.25">
      <c r="A26" s="429" t="s">
        <v>172</v>
      </c>
      <c r="B26" s="430"/>
      <c r="C26" s="431"/>
      <c r="D26" s="431"/>
      <c r="E26" s="432"/>
      <c r="F26" s="432"/>
      <c r="G26" s="433"/>
      <c r="H26" s="419">
        <f t="shared" si="2"/>
        <v>0</v>
      </c>
      <c r="J26" s="93"/>
    </row>
    <row r="27" spans="1:11" x14ac:dyDescent="0.25">
      <c r="A27" s="429" t="s">
        <v>175</v>
      </c>
      <c r="B27" s="430"/>
      <c r="C27" s="431"/>
      <c r="D27" s="431"/>
      <c r="E27" s="432"/>
      <c r="F27" s="432"/>
      <c r="G27" s="433"/>
      <c r="H27" s="419">
        <f t="shared" si="2"/>
        <v>0</v>
      </c>
      <c r="J27" s="93"/>
    </row>
    <row r="28" spans="1:11" x14ac:dyDescent="0.25">
      <c r="A28" s="429"/>
      <c r="B28" s="430"/>
      <c r="C28" s="431"/>
      <c r="D28" s="431"/>
      <c r="E28" s="432"/>
      <c r="F28" s="432"/>
      <c r="G28" s="433"/>
      <c r="H28" s="419">
        <f t="shared" si="2"/>
        <v>0</v>
      </c>
      <c r="J28" s="93"/>
    </row>
    <row r="29" spans="1:11" x14ac:dyDescent="0.25">
      <c r="A29" s="429"/>
      <c r="B29" s="430"/>
      <c r="C29" s="431"/>
      <c r="D29" s="431"/>
      <c r="E29" s="432"/>
      <c r="F29" s="432"/>
      <c r="G29" s="433"/>
      <c r="H29" s="419">
        <f t="shared" si="2"/>
        <v>0</v>
      </c>
      <c r="J29" s="93"/>
    </row>
    <row r="30" spans="1:11" ht="15.95" customHeight="1" thickBot="1" x14ac:dyDescent="0.3">
      <c r="A30" s="428"/>
      <c r="B30" s="423"/>
      <c r="C30" s="424"/>
      <c r="D30" s="424"/>
      <c r="E30" s="425"/>
      <c r="F30" s="425"/>
      <c r="G30" s="426"/>
      <c r="H30" s="420">
        <f t="shared" si="2"/>
        <v>0</v>
      </c>
      <c r="J30" s="93"/>
    </row>
    <row r="31" spans="1:11" ht="17.100000000000001" customHeight="1" thickTop="1" thickBot="1" x14ac:dyDescent="0.3">
      <c r="A31" s="438" t="s">
        <v>170</v>
      </c>
      <c r="B31" s="439"/>
      <c r="C31" s="440">
        <f t="shared" ref="C31:H31" si="3">+SUM(C22:C30)</f>
        <v>0</v>
      </c>
      <c r="D31" s="440">
        <f t="shared" si="3"/>
        <v>0</v>
      </c>
      <c r="E31" s="440">
        <f t="shared" si="3"/>
        <v>0</v>
      </c>
      <c r="F31" s="440">
        <f t="shared" si="3"/>
        <v>0</v>
      </c>
      <c r="G31" s="440">
        <f t="shared" si="3"/>
        <v>0</v>
      </c>
      <c r="H31" s="441">
        <f t="shared" si="3"/>
        <v>0</v>
      </c>
      <c r="J31" s="93"/>
    </row>
    <row r="32" spans="1:11" ht="15.75" thickBot="1" x14ac:dyDescent="0.3">
      <c r="A32" s="448" t="s">
        <v>187</v>
      </c>
      <c r="B32" s="195"/>
      <c r="C32" s="449">
        <f>+C31+C20</f>
        <v>0</v>
      </c>
      <c r="D32" s="449">
        <f>+D31+D20</f>
        <v>0</v>
      </c>
      <c r="E32" s="449">
        <f>+E31+E20</f>
        <v>0</v>
      </c>
      <c r="F32" s="449">
        <f>+F31+F20</f>
        <v>0</v>
      </c>
      <c r="G32" s="449">
        <f>+G31+G20</f>
        <v>0</v>
      </c>
      <c r="H32" s="453">
        <f>SUM(C32:G32)</f>
        <v>0</v>
      </c>
      <c r="J32" s="73" t="s">
        <v>6</v>
      </c>
      <c r="K32" s="85">
        <f>+H32-H31-H20</f>
        <v>0</v>
      </c>
    </row>
    <row r="33" spans="1:10" x14ac:dyDescent="0.25">
      <c r="A33" s="372"/>
      <c r="B33" s="54"/>
      <c r="C33" s="54"/>
      <c r="D33" s="54"/>
      <c r="E33" s="54"/>
      <c r="F33" s="54"/>
      <c r="G33" s="54"/>
      <c r="H33" s="75"/>
      <c r="J33" s="93"/>
    </row>
    <row r="34" spans="1:10" ht="21" x14ac:dyDescent="0.35">
      <c r="A34" s="258" t="s">
        <v>309</v>
      </c>
      <c r="B34" s="171"/>
      <c r="C34" s="151"/>
      <c r="D34" s="152"/>
      <c r="E34" s="54"/>
      <c r="F34" s="54"/>
      <c r="G34" s="54"/>
      <c r="H34" s="75"/>
      <c r="J34" s="93"/>
    </row>
    <row r="35" spans="1:10" x14ac:dyDescent="0.25">
      <c r="A35" s="276" t="s">
        <v>89</v>
      </c>
      <c r="B35" s="534" t="s">
        <v>220</v>
      </c>
      <c r="C35" s="116"/>
      <c r="D35" s="277"/>
      <c r="E35" s="54"/>
      <c r="F35" s="54"/>
      <c r="G35" s="54"/>
      <c r="H35" s="75"/>
      <c r="J35" s="93"/>
    </row>
    <row r="36" spans="1:10" x14ac:dyDescent="0.25">
      <c r="A36" s="162" t="s">
        <v>102</v>
      </c>
      <c r="B36" s="106"/>
      <c r="C36" s="117"/>
      <c r="D36" s="278"/>
      <c r="E36" s="54"/>
      <c r="F36" s="54"/>
      <c r="G36" s="54"/>
      <c r="H36" s="75"/>
      <c r="J36" s="93"/>
    </row>
    <row r="37" spans="1:10" x14ac:dyDescent="0.25">
      <c r="A37" s="162" t="s">
        <v>103</v>
      </c>
      <c r="B37" s="106"/>
      <c r="C37" s="117"/>
      <c r="D37" s="278"/>
      <c r="E37" s="54"/>
      <c r="F37" s="54"/>
      <c r="G37" s="54"/>
      <c r="H37" s="75"/>
      <c r="J37" s="93"/>
    </row>
    <row r="38" spans="1:10" x14ac:dyDescent="0.25">
      <c r="A38" s="162" t="s">
        <v>104</v>
      </c>
      <c r="B38" s="106"/>
      <c r="C38" s="118"/>
      <c r="D38" s="278"/>
      <c r="E38" s="54"/>
      <c r="F38" s="54"/>
      <c r="G38" s="54"/>
      <c r="H38" s="75"/>
      <c r="J38" s="93"/>
    </row>
    <row r="39" spans="1:10" x14ac:dyDescent="0.25">
      <c r="A39" s="164" t="s">
        <v>89</v>
      </c>
      <c r="B39" s="165">
        <f>SUM(B36:B38)</f>
        <v>0</v>
      </c>
      <c r="C39" s="117"/>
      <c r="D39" s="278"/>
      <c r="E39" s="54"/>
      <c r="F39" s="54"/>
      <c r="G39" s="54"/>
      <c r="H39" s="75"/>
      <c r="J39" s="93"/>
    </row>
    <row r="40" spans="1:10" x14ac:dyDescent="0.25">
      <c r="A40" s="86"/>
      <c r="B40" s="124"/>
      <c r="C40" s="111"/>
      <c r="D40" s="275"/>
      <c r="E40" s="54"/>
      <c r="F40" s="54"/>
      <c r="G40" s="54"/>
      <c r="H40" s="75"/>
      <c r="J40" s="93"/>
    </row>
    <row r="41" spans="1:10" x14ac:dyDescent="0.25">
      <c r="A41" s="276" t="s">
        <v>108</v>
      </c>
      <c r="B41" s="534" t="s">
        <v>220</v>
      </c>
      <c r="C41" s="535" t="s">
        <v>213</v>
      </c>
      <c r="D41" s="277"/>
      <c r="E41" s="54"/>
      <c r="F41" s="54"/>
      <c r="G41" s="54"/>
      <c r="H41" s="75"/>
      <c r="J41" s="93"/>
    </row>
    <row r="42" spans="1:10" x14ac:dyDescent="0.25">
      <c r="A42" s="144" t="s">
        <v>114</v>
      </c>
      <c r="B42" s="32"/>
      <c r="C42" s="30"/>
      <c r="D42" s="128">
        <f>B42*C42</f>
        <v>0</v>
      </c>
      <c r="E42" s="54"/>
      <c r="F42" s="54"/>
      <c r="G42" s="54"/>
      <c r="H42" s="75"/>
      <c r="J42" s="93"/>
    </row>
    <row r="43" spans="1:10" x14ac:dyDescent="0.25">
      <c r="A43" s="144" t="s">
        <v>115</v>
      </c>
      <c r="B43" s="32"/>
      <c r="C43" s="30"/>
      <c r="D43" s="128">
        <f>B43*C43</f>
        <v>0</v>
      </c>
      <c r="E43" s="54"/>
      <c r="F43" s="54"/>
      <c r="G43" s="54"/>
      <c r="H43" s="75"/>
      <c r="J43" s="93"/>
    </row>
    <row r="44" spans="1:10" x14ac:dyDescent="0.25">
      <c r="A44" s="144" t="s">
        <v>76</v>
      </c>
      <c r="B44" s="126">
        <f>+C32</f>
        <v>0</v>
      </c>
      <c r="C44" s="30"/>
      <c r="D44" s="128">
        <f>B44*C44</f>
        <v>0</v>
      </c>
      <c r="E44" s="54"/>
      <c r="F44" s="54"/>
      <c r="G44" s="54"/>
      <c r="H44" s="75"/>
      <c r="J44" s="93"/>
    </row>
    <row r="45" spans="1:10" x14ac:dyDescent="0.25">
      <c r="A45" s="160" t="s">
        <v>116</v>
      </c>
      <c r="B45" s="32"/>
      <c r="C45" s="30"/>
      <c r="D45" s="128">
        <f>B45*C45</f>
        <v>0</v>
      </c>
      <c r="E45" s="54"/>
      <c r="F45" s="54"/>
      <c r="G45" s="54"/>
      <c r="H45" s="75"/>
      <c r="J45" s="93"/>
    </row>
    <row r="46" spans="1:10" x14ac:dyDescent="0.25">
      <c r="A46" s="164" t="s">
        <v>109</v>
      </c>
      <c r="B46" s="165">
        <f>SUM(B42:B45)</f>
        <v>0</v>
      </c>
      <c r="C46" s="166" t="e">
        <f>((B44*C44)+(B42*C42)+(B45*C45)+(B43*C43))/B46</f>
        <v>#DIV/0!</v>
      </c>
      <c r="D46" s="167">
        <f>SUM(D42:D45)</f>
        <v>0</v>
      </c>
      <c r="E46" s="54"/>
      <c r="F46" s="54"/>
      <c r="G46" s="54"/>
      <c r="H46" s="75"/>
      <c r="J46" s="93"/>
    </row>
    <row r="47" spans="1:10" x14ac:dyDescent="0.25">
      <c r="A47" s="86"/>
      <c r="B47" s="54"/>
      <c r="C47" s="111"/>
      <c r="D47" s="271"/>
      <c r="E47" s="54"/>
      <c r="F47" s="54"/>
      <c r="G47" s="54"/>
      <c r="H47" s="75"/>
      <c r="J47" s="93"/>
    </row>
    <row r="48" spans="1:10" x14ac:dyDescent="0.25">
      <c r="A48" s="276" t="s">
        <v>110</v>
      </c>
      <c r="B48" s="534" t="s">
        <v>220</v>
      </c>
      <c r="C48" s="535" t="s">
        <v>213</v>
      </c>
      <c r="D48" s="274"/>
      <c r="E48" s="54"/>
      <c r="F48" s="54"/>
      <c r="G48" s="54"/>
      <c r="H48" s="75"/>
      <c r="J48" s="93"/>
    </row>
    <row r="49" spans="1:10" x14ac:dyDescent="0.25">
      <c r="A49" s="161" t="s">
        <v>110</v>
      </c>
      <c r="B49" s="105">
        <f>+H32-B39-B46-B50-B51-B52</f>
        <v>0</v>
      </c>
      <c r="C49" s="157">
        <f>+'B_1 Gebäude Kaltmiete'!C75</f>
        <v>1.4999999999999999E-2</v>
      </c>
      <c r="D49" s="156">
        <f>B49*C49</f>
        <v>0</v>
      </c>
      <c r="E49" s="54"/>
      <c r="F49" s="54"/>
      <c r="G49" s="54"/>
      <c r="H49" s="75"/>
      <c r="J49" s="93"/>
    </row>
    <row r="50" spans="1:10" x14ac:dyDescent="0.25">
      <c r="A50" s="162" t="s">
        <v>113</v>
      </c>
      <c r="B50" s="106"/>
      <c r="C50" s="157">
        <v>0</v>
      </c>
      <c r="D50" s="156">
        <f>B50*C50</f>
        <v>0</v>
      </c>
      <c r="E50" s="54"/>
      <c r="F50" s="54"/>
      <c r="G50" s="54"/>
      <c r="H50" s="75"/>
      <c r="J50" s="93"/>
    </row>
    <row r="51" spans="1:10" x14ac:dyDescent="0.25">
      <c r="A51" s="162" t="s">
        <v>104</v>
      </c>
      <c r="B51" s="106"/>
      <c r="C51" s="157">
        <f>+C49</f>
        <v>1.4999999999999999E-2</v>
      </c>
      <c r="D51" s="156">
        <f>B51*C51</f>
        <v>0</v>
      </c>
      <c r="E51" s="54"/>
      <c r="F51" s="54"/>
      <c r="G51" s="54"/>
      <c r="H51" s="75"/>
      <c r="J51" s="93"/>
    </row>
    <row r="52" spans="1:10" x14ac:dyDescent="0.25">
      <c r="A52" s="163" t="s">
        <v>116</v>
      </c>
      <c r="B52" s="106"/>
      <c r="C52" s="157">
        <f>+C49</f>
        <v>1.4999999999999999E-2</v>
      </c>
      <c r="D52" s="156">
        <f>B52*C52</f>
        <v>0</v>
      </c>
      <c r="E52" s="54"/>
      <c r="F52" s="54"/>
      <c r="G52" s="54"/>
      <c r="H52" s="75"/>
      <c r="J52" s="93"/>
    </row>
    <row r="53" spans="1:10" x14ac:dyDescent="0.25">
      <c r="A53" s="164" t="s">
        <v>111</v>
      </c>
      <c r="B53" s="165">
        <f>SUM(B49:B52)</f>
        <v>0</v>
      </c>
      <c r="C53" s="168"/>
      <c r="D53" s="169">
        <f>SUM(D49:D52)</f>
        <v>0</v>
      </c>
      <c r="E53" s="54"/>
      <c r="F53" s="54"/>
      <c r="G53" s="54"/>
      <c r="H53" s="75"/>
      <c r="J53" s="93"/>
    </row>
    <row r="54" spans="1:10" x14ac:dyDescent="0.25">
      <c r="A54" s="279"/>
      <c r="B54" s="10"/>
      <c r="C54" s="158"/>
      <c r="D54" s="280"/>
      <c r="E54" s="54"/>
      <c r="F54" s="54"/>
      <c r="G54" s="54"/>
      <c r="H54" s="75"/>
      <c r="J54" s="93"/>
    </row>
    <row r="55" spans="1:10" x14ac:dyDescent="0.25">
      <c r="A55" s="153" t="s">
        <v>112</v>
      </c>
      <c r="B55" s="150">
        <f>+B39+B46+B53</f>
        <v>0</v>
      </c>
      <c r="C55" s="159"/>
      <c r="D55" s="147">
        <f>D53+D46</f>
        <v>0</v>
      </c>
      <c r="E55" s="54"/>
      <c r="F55" s="54"/>
      <c r="G55" s="54"/>
      <c r="H55" s="75"/>
      <c r="J55" s="93"/>
    </row>
    <row r="56" spans="1:10" x14ac:dyDescent="0.25">
      <c r="A56" s="372"/>
      <c r="B56" s="54"/>
      <c r="C56" s="54"/>
      <c r="D56" s="54"/>
      <c r="E56" s="54"/>
      <c r="F56" s="54"/>
      <c r="G56" s="54"/>
      <c r="H56" s="75"/>
      <c r="J56" s="93"/>
    </row>
    <row r="57" spans="1:10" ht="21" x14ac:dyDescent="0.35">
      <c r="A57" s="258" t="s">
        <v>308</v>
      </c>
      <c r="B57" s="171"/>
      <c r="C57" s="151"/>
      <c r="D57" s="146"/>
      <c r="E57" s="54"/>
      <c r="F57" s="54"/>
      <c r="G57" s="54"/>
      <c r="H57" s="75"/>
      <c r="J57" s="93"/>
    </row>
    <row r="58" spans="1:10" x14ac:dyDescent="0.25">
      <c r="A58" s="273" t="s">
        <v>219</v>
      </c>
      <c r="B58" s="115"/>
      <c r="C58" s="116"/>
      <c r="D58" s="534" t="s">
        <v>218</v>
      </c>
      <c r="E58" s="54"/>
      <c r="F58" s="54"/>
      <c r="G58" s="54"/>
      <c r="H58" s="75"/>
      <c r="J58" s="93"/>
    </row>
    <row r="59" spans="1:10" x14ac:dyDescent="0.25">
      <c r="A59" s="777" t="s">
        <v>102</v>
      </c>
      <c r="B59" s="119"/>
      <c r="C59" s="120"/>
      <c r="D59" s="129"/>
      <c r="E59" s="54"/>
      <c r="F59" s="54"/>
      <c r="G59" s="54"/>
      <c r="H59" s="75"/>
      <c r="J59" s="93"/>
    </row>
    <row r="60" spans="1:10" x14ac:dyDescent="0.25">
      <c r="A60" s="777" t="s">
        <v>103</v>
      </c>
      <c r="B60" s="119"/>
      <c r="C60" s="120"/>
      <c r="D60" s="129"/>
      <c r="E60" s="54"/>
      <c r="F60" s="54"/>
      <c r="G60" s="54"/>
      <c r="H60" s="75"/>
      <c r="J60" s="93"/>
    </row>
    <row r="61" spans="1:10" x14ac:dyDescent="0.25">
      <c r="A61" s="777" t="s">
        <v>104</v>
      </c>
      <c r="B61" s="119"/>
      <c r="C61" s="91"/>
      <c r="D61" s="129"/>
      <c r="E61" s="54"/>
      <c r="F61" s="54"/>
      <c r="G61" s="54"/>
      <c r="H61" s="75"/>
      <c r="J61" s="93"/>
    </row>
    <row r="62" spans="1:10" x14ac:dyDescent="0.25">
      <c r="A62" s="170" t="s">
        <v>10</v>
      </c>
      <c r="B62" s="172"/>
      <c r="C62" s="173"/>
      <c r="D62" s="167">
        <f>SUM(D59:D61)</f>
        <v>0</v>
      </c>
      <c r="E62" s="54"/>
      <c r="F62" s="54"/>
      <c r="G62" s="54"/>
      <c r="H62" s="75"/>
      <c r="J62" s="93"/>
    </row>
    <row r="63" spans="1:10" x14ac:dyDescent="0.25">
      <c r="A63" s="86"/>
      <c r="B63" s="54"/>
      <c r="C63" s="111"/>
      <c r="D63" s="271"/>
      <c r="E63" s="54"/>
      <c r="F63" s="54"/>
      <c r="G63" s="54"/>
      <c r="H63" s="75"/>
      <c r="J63" s="93"/>
    </row>
    <row r="64" spans="1:10" x14ac:dyDescent="0.25">
      <c r="A64" s="273" t="s">
        <v>105</v>
      </c>
      <c r="B64" s="115"/>
      <c r="C64" s="116"/>
      <c r="D64" s="534" t="s">
        <v>218</v>
      </c>
      <c r="E64" s="54"/>
      <c r="F64" s="54"/>
      <c r="G64" s="54"/>
      <c r="H64" s="75"/>
      <c r="J64" s="93"/>
    </row>
    <row r="65" spans="1:10" x14ac:dyDescent="0.25">
      <c r="A65" s="777" t="s">
        <v>102</v>
      </c>
      <c r="B65" s="119"/>
      <c r="C65" s="120"/>
      <c r="D65" s="129"/>
      <c r="E65" s="54"/>
      <c r="F65" s="54"/>
      <c r="G65" s="54"/>
      <c r="H65" s="75"/>
      <c r="J65" s="93"/>
    </row>
    <row r="66" spans="1:10" x14ac:dyDescent="0.25">
      <c r="A66" s="777" t="s">
        <v>103</v>
      </c>
      <c r="B66" s="119"/>
      <c r="C66" s="120"/>
      <c r="D66" s="129"/>
      <c r="E66" s="54"/>
      <c r="F66" s="54"/>
      <c r="G66" s="54"/>
      <c r="H66" s="75"/>
      <c r="J66" s="93"/>
    </row>
    <row r="67" spans="1:10" x14ac:dyDescent="0.25">
      <c r="A67" s="777" t="s">
        <v>104</v>
      </c>
      <c r="B67" s="119"/>
      <c r="C67" s="91"/>
      <c r="D67" s="129"/>
      <c r="E67" s="54"/>
      <c r="F67" s="54"/>
      <c r="G67" s="54"/>
      <c r="H67" s="75"/>
      <c r="J67" s="93"/>
    </row>
    <row r="68" spans="1:10" x14ac:dyDescent="0.25">
      <c r="A68" s="170" t="s">
        <v>10</v>
      </c>
      <c r="B68" s="172"/>
      <c r="C68" s="173"/>
      <c r="D68" s="167">
        <f>SUM(D65:D67)</f>
        <v>0</v>
      </c>
      <c r="E68" s="54"/>
      <c r="F68" s="54"/>
      <c r="G68" s="54"/>
      <c r="H68" s="75"/>
      <c r="J68" s="93"/>
    </row>
    <row r="69" spans="1:10" x14ac:dyDescent="0.25">
      <c r="A69" s="86"/>
      <c r="B69" s="54"/>
      <c r="C69" s="111"/>
      <c r="D69" s="271"/>
      <c r="E69" s="54"/>
      <c r="F69" s="54"/>
      <c r="G69" s="54"/>
      <c r="H69" s="75"/>
      <c r="J69" s="93"/>
    </row>
    <row r="70" spans="1:10" ht="15.75" x14ac:dyDescent="0.25">
      <c r="A70" s="269" t="s">
        <v>106</v>
      </c>
      <c r="B70" s="171"/>
      <c r="C70" s="151"/>
      <c r="D70" s="146">
        <f>D68+D62</f>
        <v>0</v>
      </c>
      <c r="E70" s="54"/>
      <c r="F70" s="54"/>
      <c r="G70" s="54"/>
      <c r="H70" s="75"/>
      <c r="J70" s="93"/>
    </row>
    <row r="71" spans="1:10" x14ac:dyDescent="0.25">
      <c r="A71" s="372"/>
      <c r="B71" s="54"/>
      <c r="C71" s="54"/>
      <c r="D71" s="54"/>
      <c r="E71" s="54"/>
      <c r="F71" s="54"/>
      <c r="G71" s="54"/>
      <c r="H71" s="75"/>
      <c r="J71" s="93"/>
    </row>
    <row r="72" spans="1:10" x14ac:dyDescent="0.25">
      <c r="A72" s="372"/>
      <c r="B72" s="54"/>
      <c r="C72" s="54"/>
      <c r="D72" s="54"/>
      <c r="E72" s="54"/>
      <c r="F72" s="54"/>
      <c r="G72" s="54"/>
      <c r="H72" s="75"/>
      <c r="J72" s="93"/>
    </row>
    <row r="73" spans="1:10" ht="21" x14ac:dyDescent="0.35">
      <c r="A73" s="778" t="s">
        <v>279</v>
      </c>
      <c r="B73" s="175"/>
      <c r="C73" s="175"/>
      <c r="D73" s="472" t="s">
        <v>17</v>
      </c>
      <c r="E73" s="472" t="s">
        <v>135</v>
      </c>
      <c r="F73" s="54"/>
      <c r="G73" s="54"/>
      <c r="H73" s="75"/>
      <c r="J73" s="93"/>
    </row>
    <row r="74" spans="1:10" x14ac:dyDescent="0.25">
      <c r="A74" s="479" t="s">
        <v>280</v>
      </c>
      <c r="B74" s="40"/>
      <c r="C74" s="40"/>
      <c r="D74" s="473"/>
      <c r="E74" s="351" t="e">
        <f>+D74/D74</f>
        <v>#DIV/0!</v>
      </c>
      <c r="F74" s="54"/>
      <c r="G74" s="54"/>
      <c r="H74" s="75"/>
      <c r="J74" s="93"/>
    </row>
    <row r="75" spans="1:10" x14ac:dyDescent="0.25">
      <c r="A75" s="417" t="s">
        <v>281</v>
      </c>
      <c r="B75" s="599"/>
      <c r="C75" s="783">
        <f>+Stammdaten!B5</f>
        <v>0</v>
      </c>
      <c r="D75" s="480">
        <f>+Stammdaten!B7</f>
        <v>0</v>
      </c>
      <c r="E75" s="779" t="e">
        <f>+D75/D74</f>
        <v>#DIV/0!</v>
      </c>
      <c r="F75" s="54"/>
      <c r="G75" s="54"/>
      <c r="H75" s="75"/>
      <c r="J75" s="93"/>
    </row>
    <row r="76" spans="1:10" x14ac:dyDescent="0.25">
      <c r="A76" s="477"/>
      <c r="B76" s="52"/>
      <c r="C76" s="478"/>
      <c r="D76" s="52"/>
      <c r="E76" s="54"/>
      <c r="F76" s="54"/>
      <c r="G76" s="54"/>
      <c r="H76" s="75"/>
      <c r="J76" s="93"/>
    </row>
    <row r="77" spans="1:10" x14ac:dyDescent="0.25">
      <c r="A77" s="372"/>
      <c r="B77" s="54"/>
      <c r="C77" s="54"/>
      <c r="D77" s="54"/>
      <c r="E77" s="54"/>
      <c r="F77" s="54"/>
      <c r="G77" s="54"/>
      <c r="H77" s="75"/>
      <c r="J77" s="93"/>
    </row>
    <row r="78" spans="1:10" ht="21" x14ac:dyDescent="0.35">
      <c r="A78" s="383" t="s">
        <v>303</v>
      </c>
      <c r="B78" s="780">
        <f>+Stammdaten!B5</f>
        <v>0</v>
      </c>
      <c r="C78" s="54"/>
      <c r="D78" s="54"/>
      <c r="E78" s="54"/>
      <c r="F78" s="54"/>
      <c r="G78" s="54"/>
      <c r="H78" s="75"/>
      <c r="J78" s="93"/>
    </row>
    <row r="79" spans="1:10" ht="18.75" x14ac:dyDescent="0.3">
      <c r="A79" s="452" t="s">
        <v>191</v>
      </c>
      <c r="B79" s="213"/>
      <c r="C79" s="259"/>
      <c r="D79" s="260"/>
      <c r="E79" s="54"/>
      <c r="F79" s="54"/>
      <c r="G79" s="54"/>
      <c r="H79" s="75"/>
      <c r="J79" s="4"/>
    </row>
    <row r="80" spans="1:10" ht="15.75" x14ac:dyDescent="0.25">
      <c r="A80" s="86"/>
      <c r="B80" s="99"/>
      <c r="C80" s="100"/>
      <c r="D80" s="261"/>
      <c r="E80" s="54"/>
      <c r="F80" s="54"/>
      <c r="G80" s="54"/>
      <c r="H80" s="75"/>
    </row>
    <row r="81" spans="1:11" x14ac:dyDescent="0.25">
      <c r="A81" s="153" t="s">
        <v>74</v>
      </c>
      <c r="B81" s="159"/>
      <c r="C81" s="159"/>
      <c r="D81" s="155"/>
      <c r="E81" s="54"/>
      <c r="F81" s="54"/>
      <c r="G81" s="54"/>
      <c r="H81" s="75"/>
    </row>
    <row r="82" spans="1:11" x14ac:dyDescent="0.25">
      <c r="A82" s="262" t="s">
        <v>75</v>
      </c>
      <c r="B82" s="115" t="s">
        <v>76</v>
      </c>
      <c r="C82" s="115"/>
      <c r="D82" s="134" t="e">
        <f>+C32*E75</f>
        <v>#DIV/0!</v>
      </c>
      <c r="E82" s="54"/>
      <c r="F82" s="54"/>
      <c r="G82" s="54"/>
      <c r="H82" s="373"/>
      <c r="J82" s="73"/>
      <c r="K82" s="73"/>
    </row>
    <row r="83" spans="1:11" x14ac:dyDescent="0.25">
      <c r="A83" s="262" t="s">
        <v>79</v>
      </c>
      <c r="B83" s="115" t="s">
        <v>80</v>
      </c>
      <c r="C83" s="115"/>
      <c r="D83" s="134" t="e">
        <f>+D32*E75</f>
        <v>#DIV/0!</v>
      </c>
      <c r="E83" s="54"/>
      <c r="F83" s="54"/>
      <c r="G83" s="54"/>
      <c r="H83" s="373"/>
      <c r="J83" s="73"/>
      <c r="K83" s="73"/>
    </row>
    <row r="84" spans="1:11" x14ac:dyDescent="0.25">
      <c r="A84" s="263" t="s">
        <v>81</v>
      </c>
      <c r="B84" s="264" t="s">
        <v>82</v>
      </c>
      <c r="C84" s="265"/>
      <c r="D84" s="134" t="e">
        <f>+E32*E75</f>
        <v>#DIV/0!</v>
      </c>
      <c r="E84" s="111"/>
      <c r="F84" s="111"/>
      <c r="G84" s="54"/>
      <c r="H84" s="373"/>
      <c r="J84" s="73"/>
      <c r="K84" s="73"/>
    </row>
    <row r="85" spans="1:11" x14ac:dyDescent="0.25">
      <c r="A85" s="263" t="s">
        <v>83</v>
      </c>
      <c r="B85" s="264" t="s">
        <v>84</v>
      </c>
      <c r="C85" s="265"/>
      <c r="D85" s="134" t="e">
        <f>+F32*E75</f>
        <v>#DIV/0!</v>
      </c>
      <c r="E85" s="111"/>
      <c r="F85" s="111"/>
      <c r="G85" s="54"/>
      <c r="H85" s="373"/>
      <c r="J85" s="73"/>
      <c r="K85" s="73"/>
    </row>
    <row r="86" spans="1:11" x14ac:dyDescent="0.25">
      <c r="A86" s="262" t="s">
        <v>85</v>
      </c>
      <c r="B86" s="115" t="s">
        <v>86</v>
      </c>
      <c r="C86" s="115"/>
      <c r="D86" s="134" t="e">
        <f>+G32*E75</f>
        <v>#DIV/0!</v>
      </c>
      <c r="E86" s="54"/>
      <c r="F86" s="54"/>
      <c r="G86" s="54"/>
      <c r="H86" s="373"/>
      <c r="J86" s="94"/>
      <c r="K86" s="73"/>
    </row>
    <row r="87" spans="1:11" ht="15.75" x14ac:dyDescent="0.25">
      <c r="A87" s="107" t="s">
        <v>87</v>
      </c>
      <c r="B87" s="171"/>
      <c r="C87" s="151"/>
      <c r="D87" s="147" t="e">
        <f>SUM(D82:D86)</f>
        <v>#DIV/0!</v>
      </c>
      <c r="E87" s="54"/>
      <c r="F87" s="54"/>
      <c r="G87" s="54"/>
      <c r="H87" s="75"/>
      <c r="J87" s="73" t="s">
        <v>6</v>
      </c>
      <c r="K87" s="85" t="e">
        <f>+H32*E75-D87</f>
        <v>#DIV/0!</v>
      </c>
    </row>
    <row r="88" spans="1:11" ht="15.75" x14ac:dyDescent="0.25">
      <c r="A88" s="266"/>
      <c r="B88" s="99"/>
      <c r="C88" s="100"/>
      <c r="D88" s="136"/>
      <c r="E88" s="54"/>
      <c r="F88" s="54"/>
      <c r="G88" s="54"/>
      <c r="H88" s="75"/>
      <c r="J88" s="97"/>
      <c r="K88" s="73"/>
    </row>
    <row r="89" spans="1:11" ht="15.75" x14ac:dyDescent="0.25">
      <c r="A89" s="107" t="s">
        <v>88</v>
      </c>
      <c r="B89" s="171"/>
      <c r="C89" s="151"/>
      <c r="D89" s="146"/>
      <c r="E89" s="54"/>
      <c r="F89" s="54"/>
      <c r="G89" s="54"/>
      <c r="H89" s="373"/>
      <c r="J89" s="73"/>
      <c r="K89" s="73"/>
    </row>
    <row r="90" spans="1:11" x14ac:dyDescent="0.25">
      <c r="A90" s="262"/>
      <c r="B90" s="115"/>
      <c r="C90" s="130"/>
      <c r="D90" s="134"/>
      <c r="E90" s="54"/>
      <c r="F90" s="54"/>
      <c r="G90" s="54"/>
      <c r="H90" s="373"/>
      <c r="J90" s="73"/>
      <c r="K90" s="73"/>
    </row>
    <row r="91" spans="1:11" x14ac:dyDescent="0.25">
      <c r="A91" s="262" t="str">
        <f t="shared" ref="A91:B93" si="4">A83</f>
        <v>Kostengruppe 300</v>
      </c>
      <c r="B91" s="115" t="str">
        <f t="shared" si="4"/>
        <v>Bauwerk - Baukonstruktion</v>
      </c>
      <c r="C91" s="131" t="e">
        <f>+D83/(D83+D84+D85)</f>
        <v>#DIV/0!</v>
      </c>
      <c r="D91" s="242" t="e">
        <f>+C91*D94</f>
        <v>#DIV/0!</v>
      </c>
      <c r="E91" s="374"/>
      <c r="F91" s="374"/>
      <c r="G91" s="54"/>
      <c r="H91" s="375"/>
      <c r="J91" s="97"/>
      <c r="K91" s="73"/>
    </row>
    <row r="92" spans="1:11" x14ac:dyDescent="0.25">
      <c r="A92" s="263" t="str">
        <f t="shared" si="4"/>
        <v>Kostengruppe 400</v>
      </c>
      <c r="B92" s="115" t="str">
        <f t="shared" si="4"/>
        <v>Bauwerk - Technische Anlagen</v>
      </c>
      <c r="C92" s="131" t="e">
        <f>+D84/(D83+D84+D85)</f>
        <v>#DIV/0!</v>
      </c>
      <c r="D92" s="242" t="e">
        <f>+C92*$D$94</f>
        <v>#DIV/0!</v>
      </c>
      <c r="E92" s="111"/>
      <c r="F92" s="111"/>
      <c r="G92" s="54"/>
      <c r="H92" s="375"/>
      <c r="J92" s="97"/>
      <c r="K92" s="73"/>
    </row>
    <row r="93" spans="1:11" x14ac:dyDescent="0.25">
      <c r="A93" s="263" t="str">
        <f t="shared" si="4"/>
        <v>Kostengruppe 500</v>
      </c>
      <c r="B93" s="115" t="str">
        <f t="shared" si="4"/>
        <v>Außenanlagen</v>
      </c>
      <c r="C93" s="131" t="e">
        <f>+D85/(D83+D84+D85)</f>
        <v>#DIV/0!</v>
      </c>
      <c r="D93" s="242" t="e">
        <f>+C93*$D$94</f>
        <v>#DIV/0!</v>
      </c>
      <c r="E93" s="111"/>
      <c r="F93" s="111"/>
      <c r="G93" s="54"/>
      <c r="H93" s="375"/>
      <c r="J93" s="97"/>
      <c r="K93" s="73"/>
    </row>
    <row r="94" spans="1:11" ht="15.75" x14ac:dyDescent="0.25">
      <c r="A94" s="107" t="s">
        <v>89</v>
      </c>
      <c r="B94" s="171"/>
      <c r="C94" s="179" t="e">
        <f>+SUM(C91:C93)</f>
        <v>#DIV/0!</v>
      </c>
      <c r="D94" s="146" t="e">
        <f>+B39*E75</f>
        <v>#DIV/0!</v>
      </c>
      <c r="E94" s="54"/>
      <c r="F94" s="54"/>
      <c r="G94" s="54"/>
      <c r="H94" s="376"/>
      <c r="J94" s="73" t="s">
        <v>6</v>
      </c>
      <c r="K94" s="85" t="e">
        <f>+B39*E75-D94</f>
        <v>#DIV/0!</v>
      </c>
    </row>
    <row r="95" spans="1:11" x14ac:dyDescent="0.25">
      <c r="A95" s="267"/>
      <c r="B95" s="24"/>
      <c r="C95" s="23"/>
      <c r="D95" s="268"/>
      <c r="E95" s="54"/>
      <c r="F95" s="54"/>
      <c r="G95" s="54"/>
      <c r="H95" s="75"/>
    </row>
    <row r="96" spans="1:11" ht="15.75" x14ac:dyDescent="0.25">
      <c r="A96" s="269" t="s">
        <v>90</v>
      </c>
      <c r="B96" s="171"/>
      <c r="C96" s="151"/>
      <c r="D96" s="108"/>
      <c r="E96" s="54"/>
      <c r="F96" s="54"/>
      <c r="G96" s="54"/>
      <c r="H96" s="75"/>
    </row>
    <row r="97" spans="1:10" x14ac:dyDescent="0.25">
      <c r="A97" s="262" t="str">
        <f>A91</f>
        <v>Kostengruppe 300</v>
      </c>
      <c r="B97" s="115" t="str">
        <f t="shared" ref="B97:B99" si="5">B83</f>
        <v>Bauwerk - Baukonstruktion</v>
      </c>
      <c r="C97" s="131">
        <v>0.02</v>
      </c>
      <c r="D97" s="134" t="e">
        <f>(D83-D91)*C97</f>
        <v>#DIV/0!</v>
      </c>
      <c r="E97" s="54"/>
      <c r="F97" s="54"/>
      <c r="G97" s="54"/>
      <c r="H97" s="75"/>
    </row>
    <row r="98" spans="1:10" x14ac:dyDescent="0.25">
      <c r="A98" s="263" t="str">
        <f>A92</f>
        <v>Kostengruppe 400</v>
      </c>
      <c r="B98" s="115" t="str">
        <f t="shared" si="5"/>
        <v>Bauwerk - Technische Anlagen</v>
      </c>
      <c r="C98" s="131">
        <v>6.7000000000000004E-2</v>
      </c>
      <c r="D98" s="134" t="e">
        <f>(D84-D92)*C98</f>
        <v>#DIV/0!</v>
      </c>
      <c r="E98" s="377"/>
      <c r="F98" s="377"/>
      <c r="G98" s="54"/>
      <c r="H98" s="378"/>
      <c r="J98" s="29"/>
    </row>
    <row r="99" spans="1:10" x14ac:dyDescent="0.25">
      <c r="A99" s="263" t="str">
        <f>A93</f>
        <v>Kostengruppe 500</v>
      </c>
      <c r="B99" s="115" t="str">
        <f t="shared" si="5"/>
        <v>Außenanlagen</v>
      </c>
      <c r="C99" s="131">
        <v>0.04</v>
      </c>
      <c r="D99" s="134" t="e">
        <f>(D85-D93)*C99</f>
        <v>#DIV/0!</v>
      </c>
      <c r="E99" s="377"/>
      <c r="F99" s="377"/>
      <c r="G99" s="54"/>
      <c r="H99" s="379"/>
      <c r="J99" s="29"/>
    </row>
    <row r="100" spans="1:10" x14ac:dyDescent="0.25">
      <c r="A100" s="177"/>
      <c r="B100" s="159"/>
      <c r="C100" s="151"/>
      <c r="D100" s="178"/>
      <c r="E100" s="54"/>
      <c r="F100" s="54"/>
      <c r="G100" s="54"/>
      <c r="H100" s="75"/>
    </row>
    <row r="101" spans="1:10" x14ac:dyDescent="0.25">
      <c r="A101" s="270" t="str">
        <f>A86</f>
        <v>Kostengruppe 600</v>
      </c>
      <c r="B101" s="54" t="str">
        <f>B86</f>
        <v>Ausstattung</v>
      </c>
      <c r="C101" s="104">
        <v>0.125</v>
      </c>
      <c r="D101" s="127" t="e">
        <f>D86*C101</f>
        <v>#DIV/0!</v>
      </c>
      <c r="E101" s="54"/>
      <c r="F101" s="54"/>
      <c r="G101" s="54"/>
      <c r="H101" s="75"/>
    </row>
    <row r="102" spans="1:10" x14ac:dyDescent="0.25">
      <c r="A102" s="153" t="s">
        <v>91</v>
      </c>
      <c r="B102" s="159"/>
      <c r="C102" s="151"/>
      <c r="D102" s="146" t="e">
        <f>SUM(D97:D101)</f>
        <v>#DIV/0!</v>
      </c>
      <c r="E102" s="54"/>
      <c r="F102" s="299"/>
      <c r="G102" s="54"/>
      <c r="H102" s="75"/>
    </row>
    <row r="103" spans="1:10" x14ac:dyDescent="0.25">
      <c r="A103" s="86"/>
      <c r="B103" s="54"/>
      <c r="C103" s="111"/>
      <c r="D103" s="139"/>
      <c r="E103" s="54"/>
      <c r="F103" s="54"/>
      <c r="G103" s="54"/>
      <c r="H103" s="75"/>
    </row>
    <row r="104" spans="1:10" ht="15.75" x14ac:dyDescent="0.25">
      <c r="A104" s="269" t="s">
        <v>98</v>
      </c>
      <c r="B104" s="171"/>
      <c r="C104" s="151"/>
      <c r="D104" s="146"/>
      <c r="E104" s="54"/>
      <c r="F104" s="54"/>
      <c r="G104" s="54"/>
      <c r="H104" s="75"/>
    </row>
    <row r="105" spans="1:10" x14ac:dyDescent="0.25">
      <c r="A105" s="59"/>
      <c r="B105" s="113" t="s">
        <v>99</v>
      </c>
      <c r="C105" s="121"/>
      <c r="D105" s="114" t="e">
        <f>D87+-D82</f>
        <v>#DIV/0!</v>
      </c>
      <c r="E105" s="54"/>
      <c r="F105" s="54"/>
      <c r="G105" s="54"/>
      <c r="H105" s="75"/>
    </row>
    <row r="106" spans="1:10" x14ac:dyDescent="0.25">
      <c r="A106" s="122" t="s">
        <v>97</v>
      </c>
      <c r="B106" s="113" t="s">
        <v>100</v>
      </c>
      <c r="C106" s="123"/>
      <c r="D106" s="498">
        <v>8.0000000000000002E-3</v>
      </c>
      <c r="E106" s="54"/>
      <c r="F106" s="54"/>
      <c r="G106" s="54"/>
      <c r="H106" s="75"/>
    </row>
    <row r="107" spans="1:10" ht="15.75" x14ac:dyDescent="0.25">
      <c r="A107" s="107" t="s">
        <v>101</v>
      </c>
      <c r="B107" s="171"/>
      <c r="C107" s="151"/>
      <c r="D107" s="146" t="e">
        <f>D105*D106</f>
        <v>#DIV/0!</v>
      </c>
      <c r="E107" s="54"/>
      <c r="F107" s="54"/>
      <c r="G107" s="54"/>
      <c r="H107" s="75"/>
    </row>
    <row r="108" spans="1:10" x14ac:dyDescent="0.25">
      <c r="A108" s="86"/>
      <c r="B108" s="54"/>
      <c r="C108" s="111"/>
      <c r="D108" s="139"/>
      <c r="E108" s="54"/>
      <c r="F108" s="54"/>
      <c r="G108" s="54"/>
      <c r="H108" s="75"/>
    </row>
    <row r="109" spans="1:10" ht="15.95" hidden="1" customHeight="1" x14ac:dyDescent="0.25">
      <c r="A109" s="269" t="s">
        <v>9</v>
      </c>
      <c r="B109" s="171"/>
      <c r="C109" s="151"/>
      <c r="D109" s="146"/>
      <c r="E109" s="54"/>
      <c r="F109" s="54"/>
      <c r="G109" s="54"/>
      <c r="H109" s="75"/>
    </row>
    <row r="110" spans="1:10" ht="15" hidden="1" customHeight="1" x14ac:dyDescent="0.25">
      <c r="A110" s="273" t="s">
        <v>219</v>
      </c>
      <c r="B110" s="115"/>
      <c r="C110" s="116"/>
      <c r="D110" s="534" t="s">
        <v>218</v>
      </c>
      <c r="E110" s="54"/>
      <c r="F110" s="54"/>
      <c r="G110" s="54"/>
      <c r="H110" s="75"/>
    </row>
    <row r="111" spans="1:10" ht="15" hidden="1" customHeight="1" x14ac:dyDescent="0.25">
      <c r="A111" s="781" t="str">
        <f>+A59</f>
        <v>Position 1</v>
      </c>
      <c r="B111" s="119"/>
      <c r="C111" s="120"/>
      <c r="D111" s="128" t="e">
        <f>+D59*E75</f>
        <v>#DIV/0!</v>
      </c>
      <c r="E111" s="54"/>
      <c r="F111" s="54"/>
      <c r="G111" s="54"/>
      <c r="H111" s="75"/>
    </row>
    <row r="112" spans="1:10" ht="15" hidden="1" customHeight="1" x14ac:dyDescent="0.25">
      <c r="A112" s="781" t="str">
        <f>+A60</f>
        <v>Position 2</v>
      </c>
      <c r="B112" s="119"/>
      <c r="C112" s="120"/>
      <c r="D112" s="128" t="e">
        <f>+D60*E75</f>
        <v>#DIV/0!</v>
      </c>
      <c r="E112" s="54"/>
      <c r="F112" s="54"/>
      <c r="G112" s="54"/>
      <c r="H112" s="75"/>
    </row>
    <row r="113" spans="1:11" ht="15" hidden="1" customHeight="1" x14ac:dyDescent="0.25">
      <c r="A113" s="781" t="str">
        <f>+A61</f>
        <v>Position 3</v>
      </c>
      <c r="B113" s="119"/>
      <c r="C113" s="91"/>
      <c r="D113" s="128" t="e">
        <f>+D61*E75</f>
        <v>#DIV/0!</v>
      </c>
      <c r="E113" s="54"/>
      <c r="F113" s="54"/>
      <c r="G113" s="54"/>
      <c r="H113" s="75"/>
    </row>
    <row r="114" spans="1:11" x14ac:dyDescent="0.25">
      <c r="A114" s="170" t="s">
        <v>10</v>
      </c>
      <c r="B114" s="172"/>
      <c r="C114" s="173"/>
      <c r="D114" s="167" t="e">
        <f>SUM(D111:D113)</f>
        <v>#DIV/0!</v>
      </c>
      <c r="E114" s="54"/>
      <c r="F114" s="54"/>
      <c r="G114" s="54"/>
      <c r="H114" s="75"/>
      <c r="J114" s="73" t="s">
        <v>6</v>
      </c>
      <c r="K114" s="85" t="e">
        <f>+D62*E75-D114</f>
        <v>#DIV/0!</v>
      </c>
    </row>
    <row r="115" spans="1:11" x14ac:dyDescent="0.25">
      <c r="A115" s="86"/>
      <c r="B115" s="54"/>
      <c r="C115" s="111"/>
      <c r="D115" s="271"/>
      <c r="E115" s="54"/>
      <c r="F115" s="54"/>
      <c r="G115" s="54"/>
      <c r="H115" s="75"/>
    </row>
    <row r="116" spans="1:11" x14ac:dyDescent="0.25">
      <c r="A116" s="273" t="s">
        <v>105</v>
      </c>
      <c r="B116" s="115"/>
      <c r="C116" s="116"/>
      <c r="D116" s="534" t="s">
        <v>218</v>
      </c>
      <c r="E116" s="54"/>
      <c r="F116" s="54"/>
      <c r="G116" s="54"/>
      <c r="H116" s="75"/>
    </row>
    <row r="117" spans="1:11" x14ac:dyDescent="0.25">
      <c r="A117" s="781" t="str">
        <f>+A65</f>
        <v>Position 1</v>
      </c>
      <c r="B117" s="119"/>
      <c r="C117" s="120"/>
      <c r="D117" s="128" t="e">
        <f>+D65*E75</f>
        <v>#DIV/0!</v>
      </c>
      <c r="E117" s="54"/>
      <c r="F117" s="54"/>
      <c r="G117" s="54"/>
      <c r="H117" s="75"/>
    </row>
    <row r="118" spans="1:11" x14ac:dyDescent="0.25">
      <c r="A118" s="781" t="str">
        <f>+A66</f>
        <v>Position 2</v>
      </c>
      <c r="B118" s="119"/>
      <c r="C118" s="120"/>
      <c r="D118" s="128" t="e">
        <f>+D66*E75</f>
        <v>#DIV/0!</v>
      </c>
      <c r="E118" s="54"/>
      <c r="F118" s="54"/>
      <c r="G118" s="54"/>
      <c r="H118" s="75"/>
    </row>
    <row r="119" spans="1:11" x14ac:dyDescent="0.25">
      <c r="A119" s="781" t="str">
        <f>+A67</f>
        <v>Position 3</v>
      </c>
      <c r="B119" s="119"/>
      <c r="C119" s="91"/>
      <c r="D119" s="128" t="e">
        <f>+D67*E75</f>
        <v>#DIV/0!</v>
      </c>
      <c r="E119" s="54"/>
      <c r="F119" s="54"/>
      <c r="G119" s="54"/>
      <c r="H119" s="75"/>
    </row>
    <row r="120" spans="1:11" x14ac:dyDescent="0.25">
      <c r="A120" s="170" t="s">
        <v>10</v>
      </c>
      <c r="B120" s="172"/>
      <c r="C120" s="173"/>
      <c r="D120" s="167" t="e">
        <f>SUM(D117:D119)</f>
        <v>#DIV/0!</v>
      </c>
      <c r="E120" s="54"/>
      <c r="F120" s="54"/>
      <c r="G120" s="54"/>
      <c r="H120" s="75"/>
      <c r="J120" s="73" t="s">
        <v>6</v>
      </c>
      <c r="K120" s="85" t="e">
        <f>+D68*E75-D120</f>
        <v>#DIV/0!</v>
      </c>
    </row>
    <row r="121" spans="1:11" x14ac:dyDescent="0.25">
      <c r="A121" s="86"/>
      <c r="B121" s="54"/>
      <c r="C121" s="111"/>
      <c r="D121" s="271"/>
      <c r="E121" s="54"/>
      <c r="F121" s="54"/>
      <c r="G121" s="54"/>
      <c r="H121" s="75"/>
    </row>
    <row r="122" spans="1:11" ht="15.75" x14ac:dyDescent="0.25">
      <c r="A122" s="269" t="s">
        <v>106</v>
      </c>
      <c r="B122" s="171"/>
      <c r="C122" s="151"/>
      <c r="D122" s="146" t="e">
        <f>D120+D114</f>
        <v>#DIV/0!</v>
      </c>
      <c r="E122" s="54"/>
      <c r="F122" s="54"/>
      <c r="G122" s="54"/>
      <c r="H122" s="75"/>
      <c r="J122" s="73" t="s">
        <v>6</v>
      </c>
      <c r="K122" s="85" t="e">
        <f>+D70*E75-D122</f>
        <v>#DIV/0!</v>
      </c>
    </row>
    <row r="123" spans="1:11" x14ac:dyDescent="0.25">
      <c r="A123" s="86"/>
      <c r="B123" s="54"/>
      <c r="C123" s="111"/>
      <c r="D123" s="139"/>
      <c r="E123" s="54"/>
      <c r="F123" s="54"/>
      <c r="G123" s="54"/>
      <c r="H123" s="75"/>
    </row>
    <row r="124" spans="1:11" x14ac:dyDescent="0.25">
      <c r="A124" s="86"/>
      <c r="B124" s="54"/>
      <c r="C124" s="111"/>
      <c r="D124" s="139"/>
      <c r="E124" s="54"/>
      <c r="F124" s="54"/>
      <c r="G124" s="54"/>
      <c r="H124" s="75"/>
    </row>
    <row r="125" spans="1:11" ht="15.75" x14ac:dyDescent="0.25">
      <c r="A125" s="269" t="s">
        <v>107</v>
      </c>
      <c r="B125" s="171"/>
      <c r="C125" s="151"/>
      <c r="D125" s="152"/>
      <c r="E125" s="54"/>
      <c r="F125" s="54"/>
      <c r="G125" s="54"/>
      <c r="H125" s="75"/>
    </row>
    <row r="126" spans="1:11" x14ac:dyDescent="0.25">
      <c r="A126" s="276" t="s">
        <v>89</v>
      </c>
      <c r="B126" s="534" t="s">
        <v>220</v>
      </c>
      <c r="C126" s="116"/>
      <c r="D126" s="277"/>
      <c r="E126" s="54"/>
      <c r="F126" s="54"/>
      <c r="G126" s="54"/>
      <c r="H126" s="380"/>
    </row>
    <row r="127" spans="1:11" x14ac:dyDescent="0.25">
      <c r="A127" s="782" t="str">
        <f>+A36</f>
        <v>Position 1</v>
      </c>
      <c r="B127" s="126" t="e">
        <f>+B36*E75</f>
        <v>#DIV/0!</v>
      </c>
      <c r="C127" s="117"/>
      <c r="D127" s="278"/>
      <c r="E127" s="54"/>
      <c r="F127" s="54"/>
      <c r="G127" s="54"/>
      <c r="H127" s="381"/>
    </row>
    <row r="128" spans="1:11" x14ac:dyDescent="0.25">
      <c r="A128" s="782" t="str">
        <f>+A37</f>
        <v>Position 2</v>
      </c>
      <c r="B128" s="126" t="e">
        <f>+B37*E75</f>
        <v>#DIV/0!</v>
      </c>
      <c r="C128" s="117"/>
      <c r="D128" s="278"/>
      <c r="E128" s="54"/>
      <c r="F128" s="54"/>
      <c r="G128" s="54"/>
      <c r="H128" s="75"/>
    </row>
    <row r="129" spans="1:11" x14ac:dyDescent="0.25">
      <c r="A129" s="782" t="str">
        <f>+A38</f>
        <v>Position 3</v>
      </c>
      <c r="B129" s="126" t="e">
        <f>+B38*E75</f>
        <v>#DIV/0!</v>
      </c>
      <c r="C129" s="118"/>
      <c r="D129" s="278"/>
      <c r="E129" s="54"/>
      <c r="F129" s="54"/>
      <c r="G129" s="54"/>
      <c r="H129" s="75"/>
    </row>
    <row r="130" spans="1:11" x14ac:dyDescent="0.25">
      <c r="A130" s="164" t="s">
        <v>89</v>
      </c>
      <c r="B130" s="165" t="e">
        <f>SUM(B127:B129)</f>
        <v>#DIV/0!</v>
      </c>
      <c r="C130" s="117"/>
      <c r="D130" s="278"/>
      <c r="E130" s="54"/>
      <c r="F130" s="54"/>
      <c r="G130" s="54"/>
      <c r="H130" s="75"/>
      <c r="J130" s="73" t="s">
        <v>6</v>
      </c>
      <c r="K130" s="85" t="e">
        <f>+B39*E75-B130</f>
        <v>#DIV/0!</v>
      </c>
    </row>
    <row r="131" spans="1:11" x14ac:dyDescent="0.25">
      <c r="A131" s="86"/>
      <c r="B131" s="124"/>
      <c r="C131" s="111"/>
      <c r="D131" s="275"/>
      <c r="E131" s="54"/>
      <c r="F131" s="54"/>
      <c r="G131" s="54"/>
      <c r="H131" s="75"/>
    </row>
    <row r="132" spans="1:11" x14ac:dyDescent="0.25">
      <c r="A132" s="276" t="s">
        <v>108</v>
      </c>
      <c r="B132" s="534" t="s">
        <v>220</v>
      </c>
      <c r="C132" s="535" t="s">
        <v>213</v>
      </c>
      <c r="D132" s="277"/>
      <c r="E132" s="54"/>
      <c r="F132" s="54"/>
      <c r="G132" s="54"/>
      <c r="H132" s="75"/>
    </row>
    <row r="133" spans="1:11" x14ac:dyDescent="0.25">
      <c r="A133" s="144" t="str">
        <f>+A42</f>
        <v>Kapitalmarktdarlehen 1</v>
      </c>
      <c r="B133" s="105" t="e">
        <f>+B42*E75</f>
        <v>#DIV/0!</v>
      </c>
      <c r="C133" s="31">
        <f>+C42</f>
        <v>0</v>
      </c>
      <c r="D133" s="128" t="e">
        <f>B133*C133</f>
        <v>#DIV/0!</v>
      </c>
      <c r="E133" s="54"/>
      <c r="F133" s="54"/>
      <c r="G133" s="54"/>
      <c r="H133" s="75"/>
    </row>
    <row r="134" spans="1:11" x14ac:dyDescent="0.25">
      <c r="A134" s="144" t="str">
        <f>+A43</f>
        <v>Kapitalmarktdarlehen 2</v>
      </c>
      <c r="B134" s="105" t="e">
        <f>+B43*E75</f>
        <v>#DIV/0!</v>
      </c>
      <c r="C134" s="31">
        <f>+C43</f>
        <v>0</v>
      </c>
      <c r="D134" s="128" t="e">
        <f>B134*C134</f>
        <v>#DIV/0!</v>
      </c>
      <c r="E134" s="54"/>
      <c r="F134" s="54"/>
      <c r="G134" s="54"/>
      <c r="H134" s="75"/>
    </row>
    <row r="135" spans="1:11" x14ac:dyDescent="0.25">
      <c r="A135" s="144" t="str">
        <f>+A44</f>
        <v>Grundstück</v>
      </c>
      <c r="B135" s="105" t="e">
        <f>+B44*E75</f>
        <v>#DIV/0!</v>
      </c>
      <c r="C135" s="31">
        <f>+C44</f>
        <v>0</v>
      </c>
      <c r="D135" s="128" t="e">
        <f>B135*C135</f>
        <v>#DIV/0!</v>
      </c>
      <c r="E135" s="54"/>
      <c r="F135" s="54"/>
      <c r="G135" s="54"/>
      <c r="H135" s="75"/>
    </row>
    <row r="136" spans="1:11" x14ac:dyDescent="0.25">
      <c r="A136" s="144" t="str">
        <f>+A45</f>
        <v>Position 4</v>
      </c>
      <c r="B136" s="105" t="e">
        <f>+B45*E75</f>
        <v>#DIV/0!</v>
      </c>
      <c r="C136" s="31">
        <f>+C45</f>
        <v>0</v>
      </c>
      <c r="D136" s="128"/>
      <c r="E136" s="54"/>
      <c r="F136" s="54"/>
      <c r="G136" s="54"/>
      <c r="H136" s="75"/>
    </row>
    <row r="137" spans="1:11" x14ac:dyDescent="0.25">
      <c r="A137" s="164" t="s">
        <v>109</v>
      </c>
      <c r="B137" s="165" t="e">
        <f>SUM(B133:B136)</f>
        <v>#DIV/0!</v>
      </c>
      <c r="C137" s="166" t="e">
        <f>((B135*C135)+(B133*C133)+(B136*C136)+(B134*C134))/B137</f>
        <v>#DIV/0!</v>
      </c>
      <c r="D137" s="167" t="e">
        <f>SUM(D133:D136)</f>
        <v>#DIV/0!</v>
      </c>
      <c r="E137" s="54"/>
      <c r="F137" s="54"/>
      <c r="G137" s="54"/>
      <c r="H137" s="75"/>
      <c r="J137" s="73" t="s">
        <v>6</v>
      </c>
      <c r="K137" s="85" t="e">
        <f>+B46*E75-B137</f>
        <v>#DIV/0!</v>
      </c>
    </row>
    <row r="138" spans="1:11" x14ac:dyDescent="0.25">
      <c r="A138" s="86"/>
      <c r="B138" s="54"/>
      <c r="C138" s="111"/>
      <c r="D138" s="271"/>
      <c r="E138" s="54"/>
      <c r="F138" s="54"/>
      <c r="G138" s="54"/>
      <c r="H138" s="75"/>
    </row>
    <row r="139" spans="1:11" x14ac:dyDescent="0.25">
      <c r="A139" s="276" t="s">
        <v>110</v>
      </c>
      <c r="B139" s="534" t="s">
        <v>220</v>
      </c>
      <c r="C139" s="535" t="s">
        <v>213</v>
      </c>
      <c r="D139" s="274"/>
      <c r="E139" s="54"/>
      <c r="F139" s="54"/>
      <c r="G139" s="54"/>
      <c r="H139" s="75"/>
    </row>
    <row r="140" spans="1:11" x14ac:dyDescent="0.25">
      <c r="A140" s="161" t="str">
        <f>+A49</f>
        <v>Eigenmittel</v>
      </c>
      <c r="B140" s="105" t="e">
        <f>+D87-B130-B137-B141-B142-B143</f>
        <v>#DIV/0!</v>
      </c>
      <c r="C140" s="157">
        <v>1.4999999999999999E-2</v>
      </c>
      <c r="D140" s="156" t="e">
        <f>B140*C140</f>
        <v>#DIV/0!</v>
      </c>
      <c r="E140" s="54"/>
      <c r="F140" s="54"/>
      <c r="G140" s="54"/>
      <c r="H140" s="75"/>
    </row>
    <row r="141" spans="1:11" x14ac:dyDescent="0.25">
      <c r="A141" s="161" t="str">
        <f>+A50</f>
        <v>EM-Ersatz (z.B. Aktion Mensch)</v>
      </c>
      <c r="B141" s="126" t="e">
        <f>+B50*E75</f>
        <v>#DIV/0!</v>
      </c>
      <c r="C141" s="157">
        <v>0</v>
      </c>
      <c r="D141" s="156" t="e">
        <f>B141*C141</f>
        <v>#DIV/0!</v>
      </c>
      <c r="E141" s="54"/>
      <c r="F141" s="54"/>
      <c r="G141" s="54"/>
      <c r="H141" s="75"/>
    </row>
    <row r="142" spans="1:11" x14ac:dyDescent="0.25">
      <c r="A142" s="161" t="str">
        <f>+A51</f>
        <v>Position 3</v>
      </c>
      <c r="B142" s="126" t="e">
        <f>+B51*E75</f>
        <v>#DIV/0!</v>
      </c>
      <c r="C142" s="157">
        <v>1.4999999999999999E-2</v>
      </c>
      <c r="D142" s="156" t="e">
        <f>B142*C142</f>
        <v>#DIV/0!</v>
      </c>
      <c r="E142" s="54"/>
      <c r="F142" s="54"/>
      <c r="G142" s="54"/>
      <c r="H142" s="75"/>
    </row>
    <row r="143" spans="1:11" x14ac:dyDescent="0.25">
      <c r="A143" s="161" t="str">
        <f>+A52</f>
        <v>Position 4</v>
      </c>
      <c r="B143" s="126" t="e">
        <f>+B52*E75</f>
        <v>#DIV/0!</v>
      </c>
      <c r="C143" s="157">
        <v>1.4999999999999999E-2</v>
      </c>
      <c r="D143" s="156" t="e">
        <f>B143*C143</f>
        <v>#DIV/0!</v>
      </c>
      <c r="E143" s="54"/>
      <c r="F143" s="54"/>
      <c r="G143" s="54"/>
      <c r="H143" s="75"/>
    </row>
    <row r="144" spans="1:11" x14ac:dyDescent="0.25">
      <c r="A144" s="164" t="s">
        <v>111</v>
      </c>
      <c r="B144" s="165" t="e">
        <f>SUM(B140:B143)</f>
        <v>#DIV/0!</v>
      </c>
      <c r="C144" s="166" t="e">
        <f>((B142*C142)+(B140*C140)+(B143*C143)+(B141*C141))/B144</f>
        <v>#DIV/0!</v>
      </c>
      <c r="D144" s="169" t="e">
        <f>SUM(D140:D143)</f>
        <v>#DIV/0!</v>
      </c>
      <c r="E144" s="54"/>
      <c r="F144" s="54"/>
      <c r="G144" s="54"/>
      <c r="H144" s="75"/>
      <c r="J144" s="73" t="s">
        <v>6</v>
      </c>
      <c r="K144" s="85" t="e">
        <f>+B53*E75-B144</f>
        <v>#DIV/0!</v>
      </c>
    </row>
    <row r="145" spans="1:11" x14ac:dyDescent="0.25">
      <c r="A145" s="279"/>
      <c r="B145" s="10"/>
      <c r="C145" s="158"/>
      <c r="D145" s="280"/>
      <c r="E145" s="54"/>
      <c r="F145" s="54"/>
      <c r="G145" s="54"/>
      <c r="H145" s="75"/>
      <c r="J145" s="18"/>
    </row>
    <row r="146" spans="1:11" ht="15.75" x14ac:dyDescent="0.25">
      <c r="A146" s="107" t="s">
        <v>112</v>
      </c>
      <c r="B146" s="150" t="e">
        <f>+B130+B137+B144</f>
        <v>#DIV/0!</v>
      </c>
      <c r="C146" s="159"/>
      <c r="D146" s="147" t="e">
        <f>D144+D137</f>
        <v>#DIV/0!</v>
      </c>
      <c r="E146" s="382"/>
      <c r="F146" s="382"/>
      <c r="G146" s="54"/>
      <c r="H146" s="75"/>
      <c r="J146" s="73" t="s">
        <v>6</v>
      </c>
      <c r="K146" s="85" t="e">
        <f>+B146-D87</f>
        <v>#DIV/0!</v>
      </c>
    </row>
    <row r="147" spans="1:11" x14ac:dyDescent="0.25">
      <c r="A147" s="86"/>
      <c r="B147" s="54"/>
      <c r="C147" s="111"/>
      <c r="D147" s="139"/>
      <c r="E147" s="54"/>
      <c r="F147" s="54"/>
      <c r="G147" s="54"/>
      <c r="H147" s="75"/>
    </row>
    <row r="148" spans="1:11" ht="15.75" x14ac:dyDescent="0.25">
      <c r="A148" s="107" t="s">
        <v>11</v>
      </c>
      <c r="B148" s="150"/>
      <c r="C148" s="151"/>
      <c r="D148" s="152"/>
      <c r="E148" s="54"/>
      <c r="F148" s="54"/>
      <c r="G148" s="54"/>
      <c r="H148" s="75"/>
    </row>
    <row r="149" spans="1:11" x14ac:dyDescent="0.25">
      <c r="A149" s="140" t="s">
        <v>12</v>
      </c>
      <c r="B149" s="74"/>
      <c r="C149" s="74"/>
      <c r="D149" s="137" t="e">
        <f>+D97+D98+D99</f>
        <v>#DIV/0!</v>
      </c>
      <c r="E149" s="54"/>
      <c r="F149" s="54"/>
      <c r="G149" s="54"/>
      <c r="H149" s="75"/>
    </row>
    <row r="150" spans="1:11" x14ac:dyDescent="0.25">
      <c r="A150" s="141" t="s">
        <v>13</v>
      </c>
      <c r="B150" s="55"/>
      <c r="C150" s="55"/>
      <c r="D150" s="137" t="e">
        <f>+D101</f>
        <v>#DIV/0!</v>
      </c>
      <c r="E150" s="54"/>
      <c r="F150" s="54"/>
      <c r="G150" s="54"/>
      <c r="H150" s="75"/>
    </row>
    <row r="151" spans="1:11" x14ac:dyDescent="0.25">
      <c r="A151" s="141" t="s">
        <v>14</v>
      </c>
      <c r="B151" s="55"/>
      <c r="C151" s="55"/>
      <c r="D151" s="134" t="e">
        <f>+D107</f>
        <v>#DIV/0!</v>
      </c>
      <c r="E151" s="54"/>
      <c r="F151" s="54"/>
      <c r="G151" s="54"/>
      <c r="H151" s="75"/>
    </row>
    <row r="152" spans="1:11" x14ac:dyDescent="0.25">
      <c r="A152" s="141" t="s">
        <v>9</v>
      </c>
      <c r="B152" s="55"/>
      <c r="C152" s="55"/>
      <c r="D152" s="134" t="e">
        <f>+D122</f>
        <v>#DIV/0!</v>
      </c>
      <c r="E152" s="54"/>
      <c r="F152" s="54"/>
      <c r="G152" s="54"/>
      <c r="H152" s="75"/>
    </row>
    <row r="153" spans="1:11" x14ac:dyDescent="0.25">
      <c r="A153" s="141" t="s">
        <v>15</v>
      </c>
      <c r="B153" s="55"/>
      <c r="C153" s="55"/>
      <c r="D153" s="134" t="e">
        <f>+D146</f>
        <v>#DIV/0!</v>
      </c>
      <c r="E153" s="54"/>
      <c r="F153" s="54"/>
      <c r="G153" s="54"/>
      <c r="H153" s="75"/>
    </row>
    <row r="154" spans="1:11" x14ac:dyDescent="0.25">
      <c r="A154" s="153" t="s">
        <v>10</v>
      </c>
      <c r="B154" s="154"/>
      <c r="C154" s="154"/>
      <c r="D154" s="235" t="e">
        <f>SUM(D149:D153)</f>
        <v>#DIV/0!</v>
      </c>
      <c r="E154" s="54"/>
      <c r="F154" s="54"/>
      <c r="G154" s="54"/>
      <c r="H154" s="75"/>
      <c r="J154" s="73"/>
      <c r="K154" s="85"/>
    </row>
    <row r="155" spans="1:11" x14ac:dyDescent="0.25">
      <c r="A155" s="86"/>
      <c r="B155" s="54"/>
      <c r="C155" s="111"/>
      <c r="D155" s="275"/>
      <c r="E155" s="54"/>
      <c r="F155" s="54"/>
      <c r="G155" s="54"/>
      <c r="H155" s="75"/>
    </row>
    <row r="156" spans="1:11" x14ac:dyDescent="0.25">
      <c r="A156" s="59" t="s">
        <v>16</v>
      </c>
      <c r="B156" s="59">
        <v>365</v>
      </c>
      <c r="C156" s="111"/>
      <c r="D156" s="275"/>
      <c r="E156" s="54"/>
      <c r="F156" s="54"/>
      <c r="G156" s="54"/>
      <c r="H156" s="75"/>
    </row>
    <row r="157" spans="1:11" x14ac:dyDescent="0.25">
      <c r="A157" s="59" t="s">
        <v>192</v>
      </c>
      <c r="B157" s="59">
        <f>+Stammdaten!B7</f>
        <v>0</v>
      </c>
      <c r="C157" s="109"/>
      <c r="D157" s="275"/>
      <c r="E157" s="54"/>
      <c r="F157" s="54"/>
      <c r="G157" s="54"/>
      <c r="H157" s="75"/>
    </row>
    <row r="158" spans="1:11" x14ac:dyDescent="0.25">
      <c r="A158" s="59" t="s">
        <v>18</v>
      </c>
      <c r="B158" s="110">
        <f>+'B_1 Gebäude Kaltmiete'!B93</f>
        <v>0.96499999999999997</v>
      </c>
      <c r="C158" s="111"/>
      <c r="D158" s="275"/>
      <c r="E158" s="54"/>
      <c r="F158" s="54"/>
      <c r="G158" s="54"/>
      <c r="H158" s="75"/>
    </row>
    <row r="159" spans="1:11" ht="45.75" thickBot="1" x14ac:dyDescent="0.3">
      <c r="A159" s="112" t="s">
        <v>19</v>
      </c>
      <c r="B159" s="142">
        <f>B158*B157*B156</f>
        <v>0</v>
      </c>
      <c r="C159" s="109"/>
      <c r="D159" s="275"/>
      <c r="E159" s="356" t="s">
        <v>22</v>
      </c>
      <c r="F159" s="356" t="s">
        <v>21</v>
      </c>
      <c r="G159" s="54"/>
      <c r="H159" s="75"/>
    </row>
    <row r="160" spans="1:11" ht="15.75" customHeight="1" thickTop="1" x14ac:dyDescent="0.25">
      <c r="A160" s="86"/>
      <c r="B160" s="54"/>
      <c r="C160" s="111"/>
      <c r="D160" s="275"/>
      <c r="E160" s="357"/>
      <c r="F160" s="357"/>
      <c r="G160" s="54"/>
      <c r="H160" s="75"/>
    </row>
    <row r="161" spans="1:8" ht="14.25" customHeight="1" x14ac:dyDescent="0.25">
      <c r="A161" s="107" t="s">
        <v>295</v>
      </c>
      <c r="B161" s="150"/>
      <c r="C161" s="151"/>
      <c r="D161" s="152"/>
      <c r="E161" s="42">
        <v>0</v>
      </c>
      <c r="F161" s="42">
        <v>1</v>
      </c>
      <c r="G161" s="54"/>
      <c r="H161" s="75"/>
    </row>
    <row r="162" spans="1:8" x14ac:dyDescent="0.25">
      <c r="A162" s="143" t="s">
        <v>12</v>
      </c>
      <c r="B162" s="17"/>
      <c r="C162" s="17"/>
      <c r="D162" s="13" t="e">
        <f>D149/$B$159</f>
        <v>#DIV/0!</v>
      </c>
      <c r="E162" s="288"/>
      <c r="F162" s="289"/>
      <c r="G162" s="54"/>
      <c r="H162" s="75"/>
    </row>
    <row r="163" spans="1:8" x14ac:dyDescent="0.25">
      <c r="A163" s="144" t="s">
        <v>13</v>
      </c>
      <c r="B163" s="22"/>
      <c r="C163" s="22"/>
      <c r="D163" s="145" t="e">
        <f>D150/$B$159</f>
        <v>#DIV/0!</v>
      </c>
      <c r="E163" s="290"/>
      <c r="F163" s="219"/>
      <c r="G163" s="54"/>
      <c r="H163" s="75"/>
    </row>
    <row r="164" spans="1:8" x14ac:dyDescent="0.25">
      <c r="A164" s="144" t="s">
        <v>14</v>
      </c>
      <c r="B164" s="22"/>
      <c r="C164" s="22"/>
      <c r="D164" s="145" t="e">
        <f>D151/$B$159</f>
        <v>#DIV/0!</v>
      </c>
      <c r="E164" s="290"/>
      <c r="F164" s="219"/>
      <c r="G164" s="54"/>
      <c r="H164" s="75"/>
    </row>
    <row r="165" spans="1:8" x14ac:dyDescent="0.25">
      <c r="A165" s="144" t="s">
        <v>9</v>
      </c>
      <c r="B165" s="22"/>
      <c r="C165" s="22"/>
      <c r="D165" s="145" t="e">
        <f>D152/$B$159</f>
        <v>#DIV/0!</v>
      </c>
      <c r="E165" s="290"/>
      <c r="F165" s="219"/>
      <c r="G165" s="54"/>
      <c r="H165" s="75"/>
    </row>
    <row r="166" spans="1:8" x14ac:dyDescent="0.25">
      <c r="A166" s="144" t="s">
        <v>15</v>
      </c>
      <c r="B166" s="22"/>
      <c r="C166" s="22"/>
      <c r="D166" s="145" t="e">
        <f>D153/$B$159</f>
        <v>#DIV/0!</v>
      </c>
      <c r="E166" s="290"/>
      <c r="F166" s="219"/>
      <c r="G166" s="54"/>
      <c r="H166" s="75"/>
    </row>
    <row r="167" spans="1:8" ht="15.75" x14ac:dyDescent="0.25">
      <c r="A167" s="254" t="s">
        <v>193</v>
      </c>
      <c r="B167" s="255"/>
      <c r="C167" s="256" t="s">
        <v>70</v>
      </c>
      <c r="D167" s="257" t="e">
        <f>SUM(D162:D166)</f>
        <v>#DIV/0!</v>
      </c>
      <c r="E167" s="291"/>
      <c r="F167" s="292"/>
      <c r="G167" s="54"/>
      <c r="H167" s="75"/>
    </row>
    <row r="168" spans="1:8" ht="15.75" x14ac:dyDescent="0.25">
      <c r="A168" s="254" t="s">
        <v>193</v>
      </c>
      <c r="B168" s="255"/>
      <c r="C168" s="256" t="s">
        <v>118</v>
      </c>
      <c r="D168" s="257" t="e">
        <f>+D167*365</f>
        <v>#DIV/0!</v>
      </c>
      <c r="E168" s="293"/>
      <c r="F168" s="294"/>
      <c r="G168" s="54"/>
      <c r="H168" s="75"/>
    </row>
    <row r="169" spans="1:8" ht="18.75" x14ac:dyDescent="0.3">
      <c r="A169" s="248" t="s">
        <v>188</v>
      </c>
      <c r="B169" s="249"/>
      <c r="C169" s="250" t="s">
        <v>117</v>
      </c>
      <c r="D169" s="251" t="e">
        <f>+D168/12</f>
        <v>#DIV/0!</v>
      </c>
      <c r="E169" s="251" t="e">
        <f>+D169*E161</f>
        <v>#DIV/0!</v>
      </c>
      <c r="F169" s="251" t="e">
        <f>+D169*F161</f>
        <v>#DIV/0!</v>
      </c>
      <c r="G169" s="74"/>
      <c r="H169" s="451"/>
    </row>
    <row r="170" spans="1:8" x14ac:dyDescent="0.25">
      <c r="A170" s="86"/>
      <c r="B170" s="54"/>
      <c r="C170" s="111"/>
      <c r="D170" s="111"/>
      <c r="E170" s="111"/>
      <c r="F170" s="111"/>
      <c r="G170" s="111"/>
      <c r="H170" s="54"/>
    </row>
  </sheetData>
  <mergeCells count="2">
    <mergeCell ref="A4:H4"/>
    <mergeCell ref="A7:B7"/>
  </mergeCells>
  <conditionalFormatting sqref="K32">
    <cfRule type="expression" dxfId="20" priority="11">
      <formula>OR(K32&lt;-0.0009,K32&gt;0.0009)</formula>
    </cfRule>
  </conditionalFormatting>
  <conditionalFormatting sqref="K87">
    <cfRule type="expression" dxfId="19" priority="10">
      <formula>OR(K87&lt;-0.0009,K87&gt;0.0009)</formula>
    </cfRule>
  </conditionalFormatting>
  <conditionalFormatting sqref="K146">
    <cfRule type="expression" dxfId="18" priority="9">
      <formula>OR(K146&lt;-0.0009,K146&gt;0.0009)</formula>
    </cfRule>
  </conditionalFormatting>
  <conditionalFormatting sqref="K94">
    <cfRule type="expression" dxfId="17" priority="8">
      <formula>OR(K94&lt;-0.0009,K94&gt;0.0009)</formula>
    </cfRule>
  </conditionalFormatting>
  <conditionalFormatting sqref="K114">
    <cfRule type="expression" dxfId="16" priority="7">
      <formula>OR(K114&lt;-0.0009,K114&gt;0.0009)</formula>
    </cfRule>
  </conditionalFormatting>
  <conditionalFormatting sqref="K120">
    <cfRule type="expression" dxfId="15" priority="6">
      <formula>OR(K120&lt;-0.0009,K120&gt;0.0009)</formula>
    </cfRule>
  </conditionalFormatting>
  <conditionalFormatting sqref="K122">
    <cfRule type="expression" dxfId="14" priority="5">
      <formula>OR(K122&lt;-0.0009,K122&gt;0.0009)</formula>
    </cfRule>
  </conditionalFormatting>
  <conditionalFormatting sqref="K130">
    <cfRule type="expression" dxfId="13" priority="4">
      <formula>OR(K130&lt;-0.0009,K130&gt;0.0009)</formula>
    </cfRule>
  </conditionalFormatting>
  <conditionalFormatting sqref="K154">
    <cfRule type="expression" dxfId="12" priority="3">
      <formula>OR(K154&lt;-0.0009,K154&gt;0.0009)</formula>
    </cfRule>
  </conditionalFormatting>
  <conditionalFormatting sqref="K137">
    <cfRule type="expression" dxfId="11" priority="2">
      <formula>OR(K137&lt;-0.0009,K137&gt;0.0009)</formula>
    </cfRule>
  </conditionalFormatting>
  <conditionalFormatting sqref="K144">
    <cfRule type="expression" dxfId="10" priority="1">
      <formula>OR(K144&lt;-0.0009,K144&gt;0.0009)</formula>
    </cfRule>
  </conditionalFormatting>
  <pageMargins left="0.7" right="0.7" top="0.78740157499999996" bottom="0.78740157499999996" header="0.3" footer="0.3"/>
  <pageSetup paperSize="9" scale="60" fitToWidth="0" fitToHeight="0" orientation="portrait" r:id="rId1"/>
  <rowBreaks count="2" manualBreakCount="2">
    <brk id="70" max="7" man="1"/>
    <brk id="155" max="7" man="1"/>
  </rowBreaks>
  <colBreaks count="1" manualBreakCount="1">
    <brk id="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PSheet"/>
  <dimension ref="A1:I34"/>
  <sheetViews>
    <sheetView zoomScaleNormal="100" workbookViewId="0">
      <selection activeCell="A8" sqref="A8"/>
    </sheetView>
  </sheetViews>
  <sheetFormatPr baseColWidth="10" defaultRowHeight="15" x14ac:dyDescent="0.25"/>
  <cols>
    <col min="1" max="1" width="35.7109375" style="14" customWidth="1"/>
    <col min="2" max="2" width="11.5703125" style="14" customWidth="1"/>
    <col min="3" max="3" width="13.85546875" style="14" customWidth="1"/>
    <col min="4" max="6" width="15.7109375" style="14" customWidth="1"/>
    <col min="7" max="7" width="4.28515625" style="14" customWidth="1"/>
    <col min="8" max="8" width="8.28515625" style="14" customWidth="1"/>
    <col min="9" max="9" width="11.42578125" style="6"/>
    <col min="10" max="250" width="11.42578125" style="14"/>
    <col min="251" max="251" width="35.7109375" style="14" customWidth="1"/>
    <col min="252" max="252" width="15.7109375" style="14" customWidth="1"/>
    <col min="253" max="255" width="0" style="14" hidden="1" customWidth="1"/>
    <col min="256" max="256" width="3.28515625" style="14" customWidth="1"/>
    <col min="257" max="259" width="15.7109375" style="14" customWidth="1"/>
    <col min="260" max="260" width="11.42578125" style="14"/>
    <col min="261" max="261" width="12.85546875" style="14" customWidth="1"/>
    <col min="262" max="262" width="11.42578125" style="14" customWidth="1"/>
    <col min="263" max="506" width="11.42578125" style="14"/>
    <col min="507" max="507" width="35.7109375" style="14" customWidth="1"/>
    <col min="508" max="508" width="15.7109375" style="14" customWidth="1"/>
    <col min="509" max="511" width="0" style="14" hidden="1" customWidth="1"/>
    <col min="512" max="512" width="3.28515625" style="14" customWidth="1"/>
    <col min="513" max="515" width="15.7109375" style="14" customWidth="1"/>
    <col min="516" max="516" width="11.42578125" style="14"/>
    <col min="517" max="517" width="12.85546875" style="14" customWidth="1"/>
    <col min="518" max="518" width="11.42578125" style="14" customWidth="1"/>
    <col min="519" max="762" width="11.42578125" style="14"/>
    <col min="763" max="763" width="35.7109375" style="14" customWidth="1"/>
    <col min="764" max="764" width="15.7109375" style="14" customWidth="1"/>
    <col min="765" max="767" width="0" style="14" hidden="1" customWidth="1"/>
    <col min="768" max="768" width="3.28515625" style="14" customWidth="1"/>
    <col min="769" max="771" width="15.7109375" style="14" customWidth="1"/>
    <col min="772" max="772" width="11.42578125" style="14"/>
    <col min="773" max="773" width="12.85546875" style="14" customWidth="1"/>
    <col min="774" max="774" width="11.42578125" style="14" customWidth="1"/>
    <col min="775" max="1018" width="11.42578125" style="14"/>
    <col min="1019" max="1019" width="35.7109375" style="14" customWidth="1"/>
    <col min="1020" max="1020" width="15.7109375" style="14" customWidth="1"/>
    <col min="1021" max="1023" width="0" style="14" hidden="1" customWidth="1"/>
    <col min="1024" max="1024" width="3.28515625" style="14" customWidth="1"/>
    <col min="1025" max="1027" width="15.7109375" style="14" customWidth="1"/>
    <col min="1028" max="1028" width="11.42578125" style="14"/>
    <col min="1029" max="1029" width="12.85546875" style="14" customWidth="1"/>
    <col min="1030" max="1030" width="11.42578125" style="14" customWidth="1"/>
    <col min="1031" max="1274" width="11.42578125" style="14"/>
    <col min="1275" max="1275" width="35.7109375" style="14" customWidth="1"/>
    <col min="1276" max="1276" width="15.7109375" style="14" customWidth="1"/>
    <col min="1277" max="1279" width="0" style="14" hidden="1" customWidth="1"/>
    <col min="1280" max="1280" width="3.28515625" style="14" customWidth="1"/>
    <col min="1281" max="1283" width="15.7109375" style="14" customWidth="1"/>
    <col min="1284" max="1284" width="11.42578125" style="14"/>
    <col min="1285" max="1285" width="12.85546875" style="14" customWidth="1"/>
    <col min="1286" max="1286" width="11.42578125" style="14" customWidth="1"/>
    <col min="1287" max="1530" width="11.42578125" style="14"/>
    <col min="1531" max="1531" width="35.7109375" style="14" customWidth="1"/>
    <col min="1532" max="1532" width="15.7109375" style="14" customWidth="1"/>
    <col min="1533" max="1535" width="0" style="14" hidden="1" customWidth="1"/>
    <col min="1536" max="1536" width="3.28515625" style="14" customWidth="1"/>
    <col min="1537" max="1539" width="15.7109375" style="14" customWidth="1"/>
    <col min="1540" max="1540" width="11.42578125" style="14"/>
    <col min="1541" max="1541" width="12.85546875" style="14" customWidth="1"/>
    <col min="1542" max="1542" width="11.42578125" style="14" customWidth="1"/>
    <col min="1543" max="1786" width="11.42578125" style="14"/>
    <col min="1787" max="1787" width="35.7109375" style="14" customWidth="1"/>
    <col min="1788" max="1788" width="15.7109375" style="14" customWidth="1"/>
    <col min="1789" max="1791" width="0" style="14" hidden="1" customWidth="1"/>
    <col min="1792" max="1792" width="3.28515625" style="14" customWidth="1"/>
    <col min="1793" max="1795" width="15.7109375" style="14" customWidth="1"/>
    <col min="1796" max="1796" width="11.42578125" style="14"/>
    <col min="1797" max="1797" width="12.85546875" style="14" customWidth="1"/>
    <col min="1798" max="1798" width="11.42578125" style="14" customWidth="1"/>
    <col min="1799" max="2042" width="11.42578125" style="14"/>
    <col min="2043" max="2043" width="35.7109375" style="14" customWidth="1"/>
    <col min="2044" max="2044" width="15.7109375" style="14" customWidth="1"/>
    <col min="2045" max="2047" width="0" style="14" hidden="1" customWidth="1"/>
    <col min="2048" max="2048" width="3.28515625" style="14" customWidth="1"/>
    <col min="2049" max="2051" width="15.7109375" style="14" customWidth="1"/>
    <col min="2052" max="2052" width="11.42578125" style="14"/>
    <col min="2053" max="2053" width="12.85546875" style="14" customWidth="1"/>
    <col min="2054" max="2054" width="11.42578125" style="14" customWidth="1"/>
    <col min="2055" max="2298" width="11.42578125" style="14"/>
    <col min="2299" max="2299" width="35.7109375" style="14" customWidth="1"/>
    <col min="2300" max="2300" width="15.7109375" style="14" customWidth="1"/>
    <col min="2301" max="2303" width="0" style="14" hidden="1" customWidth="1"/>
    <col min="2304" max="2304" width="3.28515625" style="14" customWidth="1"/>
    <col min="2305" max="2307" width="15.7109375" style="14" customWidth="1"/>
    <col min="2308" max="2308" width="11.42578125" style="14"/>
    <col min="2309" max="2309" width="12.85546875" style="14" customWidth="1"/>
    <col min="2310" max="2310" width="11.42578125" style="14" customWidth="1"/>
    <col min="2311" max="2554" width="11.42578125" style="14"/>
    <col min="2555" max="2555" width="35.7109375" style="14" customWidth="1"/>
    <col min="2556" max="2556" width="15.7109375" style="14" customWidth="1"/>
    <col min="2557" max="2559" width="0" style="14" hidden="1" customWidth="1"/>
    <col min="2560" max="2560" width="3.28515625" style="14" customWidth="1"/>
    <col min="2561" max="2563" width="15.7109375" style="14" customWidth="1"/>
    <col min="2564" max="2564" width="11.42578125" style="14"/>
    <col min="2565" max="2565" width="12.85546875" style="14" customWidth="1"/>
    <col min="2566" max="2566" width="11.42578125" style="14" customWidth="1"/>
    <col min="2567" max="2810" width="11.42578125" style="14"/>
    <col min="2811" max="2811" width="35.7109375" style="14" customWidth="1"/>
    <col min="2812" max="2812" width="15.7109375" style="14" customWidth="1"/>
    <col min="2813" max="2815" width="0" style="14" hidden="1" customWidth="1"/>
    <col min="2816" max="2816" width="3.28515625" style="14" customWidth="1"/>
    <col min="2817" max="2819" width="15.7109375" style="14" customWidth="1"/>
    <col min="2820" max="2820" width="11.42578125" style="14"/>
    <col min="2821" max="2821" width="12.85546875" style="14" customWidth="1"/>
    <col min="2822" max="2822" width="11.42578125" style="14" customWidth="1"/>
    <col min="2823" max="3066" width="11.42578125" style="14"/>
    <col min="3067" max="3067" width="35.7109375" style="14" customWidth="1"/>
    <col min="3068" max="3068" width="15.7109375" style="14" customWidth="1"/>
    <col min="3069" max="3071" width="0" style="14" hidden="1" customWidth="1"/>
    <col min="3072" max="3072" width="3.28515625" style="14" customWidth="1"/>
    <col min="3073" max="3075" width="15.7109375" style="14" customWidth="1"/>
    <col min="3076" max="3076" width="11.42578125" style="14"/>
    <col min="3077" max="3077" width="12.85546875" style="14" customWidth="1"/>
    <col min="3078" max="3078" width="11.42578125" style="14" customWidth="1"/>
    <col min="3079" max="3322" width="11.42578125" style="14"/>
    <col min="3323" max="3323" width="35.7109375" style="14" customWidth="1"/>
    <col min="3324" max="3324" width="15.7109375" style="14" customWidth="1"/>
    <col min="3325" max="3327" width="0" style="14" hidden="1" customWidth="1"/>
    <col min="3328" max="3328" width="3.28515625" style="14" customWidth="1"/>
    <col min="3329" max="3331" width="15.7109375" style="14" customWidth="1"/>
    <col min="3332" max="3332" width="11.42578125" style="14"/>
    <col min="3333" max="3333" width="12.85546875" style="14" customWidth="1"/>
    <col min="3334" max="3334" width="11.42578125" style="14" customWidth="1"/>
    <col min="3335" max="3578" width="11.42578125" style="14"/>
    <col min="3579" max="3579" width="35.7109375" style="14" customWidth="1"/>
    <col min="3580" max="3580" width="15.7109375" style="14" customWidth="1"/>
    <col min="3581" max="3583" width="0" style="14" hidden="1" customWidth="1"/>
    <col min="3584" max="3584" width="3.28515625" style="14" customWidth="1"/>
    <col min="3585" max="3587" width="15.7109375" style="14" customWidth="1"/>
    <col min="3588" max="3588" width="11.42578125" style="14"/>
    <col min="3589" max="3589" width="12.85546875" style="14" customWidth="1"/>
    <col min="3590" max="3590" width="11.42578125" style="14" customWidth="1"/>
    <col min="3591" max="3834" width="11.42578125" style="14"/>
    <col min="3835" max="3835" width="35.7109375" style="14" customWidth="1"/>
    <col min="3836" max="3836" width="15.7109375" style="14" customWidth="1"/>
    <col min="3837" max="3839" width="0" style="14" hidden="1" customWidth="1"/>
    <col min="3840" max="3840" width="3.28515625" style="14" customWidth="1"/>
    <col min="3841" max="3843" width="15.7109375" style="14" customWidth="1"/>
    <col min="3844" max="3844" width="11.42578125" style="14"/>
    <col min="3845" max="3845" width="12.85546875" style="14" customWidth="1"/>
    <col min="3846" max="3846" width="11.42578125" style="14" customWidth="1"/>
    <col min="3847" max="4090" width="11.42578125" style="14"/>
    <col min="4091" max="4091" width="35.7109375" style="14" customWidth="1"/>
    <col min="4092" max="4092" width="15.7109375" style="14" customWidth="1"/>
    <col min="4093" max="4095" width="0" style="14" hidden="1" customWidth="1"/>
    <col min="4096" max="4096" width="3.28515625" style="14" customWidth="1"/>
    <col min="4097" max="4099" width="15.7109375" style="14" customWidth="1"/>
    <col min="4100" max="4100" width="11.42578125" style="14"/>
    <col min="4101" max="4101" width="12.85546875" style="14" customWidth="1"/>
    <col min="4102" max="4102" width="11.42578125" style="14" customWidth="1"/>
    <col min="4103" max="4346" width="11.42578125" style="14"/>
    <col min="4347" max="4347" width="35.7109375" style="14" customWidth="1"/>
    <col min="4348" max="4348" width="15.7109375" style="14" customWidth="1"/>
    <col min="4349" max="4351" width="0" style="14" hidden="1" customWidth="1"/>
    <col min="4352" max="4352" width="3.28515625" style="14" customWidth="1"/>
    <col min="4353" max="4355" width="15.7109375" style="14" customWidth="1"/>
    <col min="4356" max="4356" width="11.42578125" style="14"/>
    <col min="4357" max="4357" width="12.85546875" style="14" customWidth="1"/>
    <col min="4358" max="4358" width="11.42578125" style="14" customWidth="1"/>
    <col min="4359" max="4602" width="11.42578125" style="14"/>
    <col min="4603" max="4603" width="35.7109375" style="14" customWidth="1"/>
    <col min="4604" max="4604" width="15.7109375" style="14" customWidth="1"/>
    <col min="4605" max="4607" width="0" style="14" hidden="1" customWidth="1"/>
    <col min="4608" max="4608" width="3.28515625" style="14" customWidth="1"/>
    <col min="4609" max="4611" width="15.7109375" style="14" customWidth="1"/>
    <col min="4612" max="4612" width="11.42578125" style="14"/>
    <col min="4613" max="4613" width="12.85546875" style="14" customWidth="1"/>
    <col min="4614" max="4614" width="11.42578125" style="14" customWidth="1"/>
    <col min="4615" max="4858" width="11.42578125" style="14"/>
    <col min="4859" max="4859" width="35.7109375" style="14" customWidth="1"/>
    <col min="4860" max="4860" width="15.7109375" style="14" customWidth="1"/>
    <col min="4861" max="4863" width="0" style="14" hidden="1" customWidth="1"/>
    <col min="4864" max="4864" width="3.28515625" style="14" customWidth="1"/>
    <col min="4865" max="4867" width="15.7109375" style="14" customWidth="1"/>
    <col min="4868" max="4868" width="11.42578125" style="14"/>
    <col min="4869" max="4869" width="12.85546875" style="14" customWidth="1"/>
    <col min="4870" max="4870" width="11.42578125" style="14" customWidth="1"/>
    <col min="4871" max="5114" width="11.42578125" style="14"/>
    <col min="5115" max="5115" width="35.7109375" style="14" customWidth="1"/>
    <col min="5116" max="5116" width="15.7109375" style="14" customWidth="1"/>
    <col min="5117" max="5119" width="0" style="14" hidden="1" customWidth="1"/>
    <col min="5120" max="5120" width="3.28515625" style="14" customWidth="1"/>
    <col min="5121" max="5123" width="15.7109375" style="14" customWidth="1"/>
    <col min="5124" max="5124" width="11.42578125" style="14"/>
    <col min="5125" max="5125" width="12.85546875" style="14" customWidth="1"/>
    <col min="5126" max="5126" width="11.42578125" style="14" customWidth="1"/>
    <col min="5127" max="5370" width="11.42578125" style="14"/>
    <col min="5371" max="5371" width="35.7109375" style="14" customWidth="1"/>
    <col min="5372" max="5372" width="15.7109375" style="14" customWidth="1"/>
    <col min="5373" max="5375" width="0" style="14" hidden="1" customWidth="1"/>
    <col min="5376" max="5376" width="3.28515625" style="14" customWidth="1"/>
    <col min="5377" max="5379" width="15.7109375" style="14" customWidth="1"/>
    <col min="5380" max="5380" width="11.42578125" style="14"/>
    <col min="5381" max="5381" width="12.85546875" style="14" customWidth="1"/>
    <col min="5382" max="5382" width="11.42578125" style="14" customWidth="1"/>
    <col min="5383" max="5626" width="11.42578125" style="14"/>
    <col min="5627" max="5627" width="35.7109375" style="14" customWidth="1"/>
    <col min="5628" max="5628" width="15.7109375" style="14" customWidth="1"/>
    <col min="5629" max="5631" width="0" style="14" hidden="1" customWidth="1"/>
    <col min="5632" max="5632" width="3.28515625" style="14" customWidth="1"/>
    <col min="5633" max="5635" width="15.7109375" style="14" customWidth="1"/>
    <col min="5636" max="5636" width="11.42578125" style="14"/>
    <col min="5637" max="5637" width="12.85546875" style="14" customWidth="1"/>
    <col min="5638" max="5638" width="11.42578125" style="14" customWidth="1"/>
    <col min="5639" max="5882" width="11.42578125" style="14"/>
    <col min="5883" max="5883" width="35.7109375" style="14" customWidth="1"/>
    <col min="5884" max="5884" width="15.7109375" style="14" customWidth="1"/>
    <col min="5885" max="5887" width="0" style="14" hidden="1" customWidth="1"/>
    <col min="5888" max="5888" width="3.28515625" style="14" customWidth="1"/>
    <col min="5889" max="5891" width="15.7109375" style="14" customWidth="1"/>
    <col min="5892" max="5892" width="11.42578125" style="14"/>
    <col min="5893" max="5893" width="12.85546875" style="14" customWidth="1"/>
    <col min="5894" max="5894" width="11.42578125" style="14" customWidth="1"/>
    <col min="5895" max="6138" width="11.42578125" style="14"/>
    <col min="6139" max="6139" width="35.7109375" style="14" customWidth="1"/>
    <col min="6140" max="6140" width="15.7109375" style="14" customWidth="1"/>
    <col min="6141" max="6143" width="0" style="14" hidden="1" customWidth="1"/>
    <col min="6144" max="6144" width="3.28515625" style="14" customWidth="1"/>
    <col min="6145" max="6147" width="15.7109375" style="14" customWidth="1"/>
    <col min="6148" max="6148" width="11.42578125" style="14"/>
    <col min="6149" max="6149" width="12.85546875" style="14" customWidth="1"/>
    <col min="6150" max="6150" width="11.42578125" style="14" customWidth="1"/>
    <col min="6151" max="6394" width="11.42578125" style="14"/>
    <col min="6395" max="6395" width="35.7109375" style="14" customWidth="1"/>
    <col min="6396" max="6396" width="15.7109375" style="14" customWidth="1"/>
    <col min="6397" max="6399" width="0" style="14" hidden="1" customWidth="1"/>
    <col min="6400" max="6400" width="3.28515625" style="14" customWidth="1"/>
    <col min="6401" max="6403" width="15.7109375" style="14" customWidth="1"/>
    <col min="6404" max="6404" width="11.42578125" style="14"/>
    <col min="6405" max="6405" width="12.85546875" style="14" customWidth="1"/>
    <col min="6406" max="6406" width="11.42578125" style="14" customWidth="1"/>
    <col min="6407" max="6650" width="11.42578125" style="14"/>
    <col min="6651" max="6651" width="35.7109375" style="14" customWidth="1"/>
    <col min="6652" max="6652" width="15.7109375" style="14" customWidth="1"/>
    <col min="6653" max="6655" width="0" style="14" hidden="1" customWidth="1"/>
    <col min="6656" max="6656" width="3.28515625" style="14" customWidth="1"/>
    <col min="6657" max="6659" width="15.7109375" style="14" customWidth="1"/>
    <col min="6660" max="6660" width="11.42578125" style="14"/>
    <col min="6661" max="6661" width="12.85546875" style="14" customWidth="1"/>
    <col min="6662" max="6662" width="11.42578125" style="14" customWidth="1"/>
    <col min="6663" max="6906" width="11.42578125" style="14"/>
    <col min="6907" max="6907" width="35.7109375" style="14" customWidth="1"/>
    <col min="6908" max="6908" width="15.7109375" style="14" customWidth="1"/>
    <col min="6909" max="6911" width="0" style="14" hidden="1" customWidth="1"/>
    <col min="6912" max="6912" width="3.28515625" style="14" customWidth="1"/>
    <col min="6913" max="6915" width="15.7109375" style="14" customWidth="1"/>
    <col min="6916" max="6916" width="11.42578125" style="14"/>
    <col min="6917" max="6917" width="12.85546875" style="14" customWidth="1"/>
    <col min="6918" max="6918" width="11.42578125" style="14" customWidth="1"/>
    <col min="6919" max="7162" width="11.42578125" style="14"/>
    <col min="7163" max="7163" width="35.7109375" style="14" customWidth="1"/>
    <col min="7164" max="7164" width="15.7109375" style="14" customWidth="1"/>
    <col min="7165" max="7167" width="0" style="14" hidden="1" customWidth="1"/>
    <col min="7168" max="7168" width="3.28515625" style="14" customWidth="1"/>
    <col min="7169" max="7171" width="15.7109375" style="14" customWidth="1"/>
    <col min="7172" max="7172" width="11.42578125" style="14"/>
    <col min="7173" max="7173" width="12.85546875" style="14" customWidth="1"/>
    <col min="7174" max="7174" width="11.42578125" style="14" customWidth="1"/>
    <col min="7175" max="7418" width="11.42578125" style="14"/>
    <col min="7419" max="7419" width="35.7109375" style="14" customWidth="1"/>
    <col min="7420" max="7420" width="15.7109375" style="14" customWidth="1"/>
    <col min="7421" max="7423" width="0" style="14" hidden="1" customWidth="1"/>
    <col min="7424" max="7424" width="3.28515625" style="14" customWidth="1"/>
    <col min="7425" max="7427" width="15.7109375" style="14" customWidth="1"/>
    <col min="7428" max="7428" width="11.42578125" style="14"/>
    <col min="7429" max="7429" width="12.85546875" style="14" customWidth="1"/>
    <col min="7430" max="7430" width="11.42578125" style="14" customWidth="1"/>
    <col min="7431" max="7674" width="11.42578125" style="14"/>
    <col min="7675" max="7675" width="35.7109375" style="14" customWidth="1"/>
    <col min="7676" max="7676" width="15.7109375" style="14" customWidth="1"/>
    <col min="7677" max="7679" width="0" style="14" hidden="1" customWidth="1"/>
    <col min="7680" max="7680" width="3.28515625" style="14" customWidth="1"/>
    <col min="7681" max="7683" width="15.7109375" style="14" customWidth="1"/>
    <col min="7684" max="7684" width="11.42578125" style="14"/>
    <col min="7685" max="7685" width="12.85546875" style="14" customWidth="1"/>
    <col min="7686" max="7686" width="11.42578125" style="14" customWidth="1"/>
    <col min="7687" max="7930" width="11.42578125" style="14"/>
    <col min="7931" max="7931" width="35.7109375" style="14" customWidth="1"/>
    <col min="7932" max="7932" width="15.7109375" style="14" customWidth="1"/>
    <col min="7933" max="7935" width="0" style="14" hidden="1" customWidth="1"/>
    <col min="7936" max="7936" width="3.28515625" style="14" customWidth="1"/>
    <col min="7937" max="7939" width="15.7109375" style="14" customWidth="1"/>
    <col min="7940" max="7940" width="11.42578125" style="14"/>
    <col min="7941" max="7941" width="12.85546875" style="14" customWidth="1"/>
    <col min="7942" max="7942" width="11.42578125" style="14" customWidth="1"/>
    <col min="7943" max="8186" width="11.42578125" style="14"/>
    <col min="8187" max="8187" width="35.7109375" style="14" customWidth="1"/>
    <col min="8188" max="8188" width="15.7109375" style="14" customWidth="1"/>
    <col min="8189" max="8191" width="0" style="14" hidden="1" customWidth="1"/>
    <col min="8192" max="8192" width="3.28515625" style="14" customWidth="1"/>
    <col min="8193" max="8195" width="15.7109375" style="14" customWidth="1"/>
    <col min="8196" max="8196" width="11.42578125" style="14"/>
    <col min="8197" max="8197" width="12.85546875" style="14" customWidth="1"/>
    <col min="8198" max="8198" width="11.42578125" style="14" customWidth="1"/>
    <col min="8199" max="8442" width="11.42578125" style="14"/>
    <col min="8443" max="8443" width="35.7109375" style="14" customWidth="1"/>
    <col min="8444" max="8444" width="15.7109375" style="14" customWidth="1"/>
    <col min="8445" max="8447" width="0" style="14" hidden="1" customWidth="1"/>
    <col min="8448" max="8448" width="3.28515625" style="14" customWidth="1"/>
    <col min="8449" max="8451" width="15.7109375" style="14" customWidth="1"/>
    <col min="8452" max="8452" width="11.42578125" style="14"/>
    <col min="8453" max="8453" width="12.85546875" style="14" customWidth="1"/>
    <col min="8454" max="8454" width="11.42578125" style="14" customWidth="1"/>
    <col min="8455" max="8698" width="11.42578125" style="14"/>
    <col min="8699" max="8699" width="35.7109375" style="14" customWidth="1"/>
    <col min="8700" max="8700" width="15.7109375" style="14" customWidth="1"/>
    <col min="8701" max="8703" width="0" style="14" hidden="1" customWidth="1"/>
    <col min="8704" max="8704" width="3.28515625" style="14" customWidth="1"/>
    <col min="8705" max="8707" width="15.7109375" style="14" customWidth="1"/>
    <col min="8708" max="8708" width="11.42578125" style="14"/>
    <col min="8709" max="8709" width="12.85546875" style="14" customWidth="1"/>
    <col min="8710" max="8710" width="11.42578125" style="14" customWidth="1"/>
    <col min="8711" max="8954" width="11.42578125" style="14"/>
    <col min="8955" max="8955" width="35.7109375" style="14" customWidth="1"/>
    <col min="8956" max="8956" width="15.7109375" style="14" customWidth="1"/>
    <col min="8957" max="8959" width="0" style="14" hidden="1" customWidth="1"/>
    <col min="8960" max="8960" width="3.28515625" style="14" customWidth="1"/>
    <col min="8961" max="8963" width="15.7109375" style="14" customWidth="1"/>
    <col min="8964" max="8964" width="11.42578125" style="14"/>
    <col min="8965" max="8965" width="12.85546875" style="14" customWidth="1"/>
    <col min="8966" max="8966" width="11.42578125" style="14" customWidth="1"/>
    <col min="8967" max="9210" width="11.42578125" style="14"/>
    <col min="9211" max="9211" width="35.7109375" style="14" customWidth="1"/>
    <col min="9212" max="9212" width="15.7109375" style="14" customWidth="1"/>
    <col min="9213" max="9215" width="0" style="14" hidden="1" customWidth="1"/>
    <col min="9216" max="9216" width="3.28515625" style="14" customWidth="1"/>
    <col min="9217" max="9219" width="15.7109375" style="14" customWidth="1"/>
    <col min="9220" max="9220" width="11.42578125" style="14"/>
    <col min="9221" max="9221" width="12.85546875" style="14" customWidth="1"/>
    <col min="9222" max="9222" width="11.42578125" style="14" customWidth="1"/>
    <col min="9223" max="9466" width="11.42578125" style="14"/>
    <col min="9467" max="9467" width="35.7109375" style="14" customWidth="1"/>
    <col min="9468" max="9468" width="15.7109375" style="14" customWidth="1"/>
    <col min="9469" max="9471" width="0" style="14" hidden="1" customWidth="1"/>
    <col min="9472" max="9472" width="3.28515625" style="14" customWidth="1"/>
    <col min="9473" max="9475" width="15.7109375" style="14" customWidth="1"/>
    <col min="9476" max="9476" width="11.42578125" style="14"/>
    <col min="9477" max="9477" width="12.85546875" style="14" customWidth="1"/>
    <col min="9478" max="9478" width="11.42578125" style="14" customWidth="1"/>
    <col min="9479" max="9722" width="11.42578125" style="14"/>
    <col min="9723" max="9723" width="35.7109375" style="14" customWidth="1"/>
    <col min="9724" max="9724" width="15.7109375" style="14" customWidth="1"/>
    <col min="9725" max="9727" width="0" style="14" hidden="1" customWidth="1"/>
    <col min="9728" max="9728" width="3.28515625" style="14" customWidth="1"/>
    <col min="9729" max="9731" width="15.7109375" style="14" customWidth="1"/>
    <col min="9732" max="9732" width="11.42578125" style="14"/>
    <col min="9733" max="9733" width="12.85546875" style="14" customWidth="1"/>
    <col min="9734" max="9734" width="11.42578125" style="14" customWidth="1"/>
    <col min="9735" max="9978" width="11.42578125" style="14"/>
    <col min="9979" max="9979" width="35.7109375" style="14" customWidth="1"/>
    <col min="9980" max="9980" width="15.7109375" style="14" customWidth="1"/>
    <col min="9981" max="9983" width="0" style="14" hidden="1" customWidth="1"/>
    <col min="9984" max="9984" width="3.28515625" style="14" customWidth="1"/>
    <col min="9985" max="9987" width="15.7109375" style="14" customWidth="1"/>
    <col min="9988" max="9988" width="11.42578125" style="14"/>
    <col min="9989" max="9989" width="12.85546875" style="14" customWidth="1"/>
    <col min="9990" max="9990" width="11.42578125" style="14" customWidth="1"/>
    <col min="9991" max="10234" width="11.42578125" style="14"/>
    <col min="10235" max="10235" width="35.7109375" style="14" customWidth="1"/>
    <col min="10236" max="10236" width="15.7109375" style="14" customWidth="1"/>
    <col min="10237" max="10239" width="0" style="14" hidden="1" customWidth="1"/>
    <col min="10240" max="10240" width="3.28515625" style="14" customWidth="1"/>
    <col min="10241" max="10243" width="15.7109375" style="14" customWidth="1"/>
    <col min="10244" max="10244" width="11.42578125" style="14"/>
    <col min="10245" max="10245" width="12.85546875" style="14" customWidth="1"/>
    <col min="10246" max="10246" width="11.42578125" style="14" customWidth="1"/>
    <col min="10247" max="10490" width="11.42578125" style="14"/>
    <col min="10491" max="10491" width="35.7109375" style="14" customWidth="1"/>
    <col min="10492" max="10492" width="15.7109375" style="14" customWidth="1"/>
    <col min="10493" max="10495" width="0" style="14" hidden="1" customWidth="1"/>
    <col min="10496" max="10496" width="3.28515625" style="14" customWidth="1"/>
    <col min="10497" max="10499" width="15.7109375" style="14" customWidth="1"/>
    <col min="10500" max="10500" width="11.42578125" style="14"/>
    <col min="10501" max="10501" width="12.85546875" style="14" customWidth="1"/>
    <col min="10502" max="10502" width="11.42578125" style="14" customWidth="1"/>
    <col min="10503" max="10746" width="11.42578125" style="14"/>
    <col min="10747" max="10747" width="35.7109375" style="14" customWidth="1"/>
    <col min="10748" max="10748" width="15.7109375" style="14" customWidth="1"/>
    <col min="10749" max="10751" width="0" style="14" hidden="1" customWidth="1"/>
    <col min="10752" max="10752" width="3.28515625" style="14" customWidth="1"/>
    <col min="10753" max="10755" width="15.7109375" style="14" customWidth="1"/>
    <col min="10756" max="10756" width="11.42578125" style="14"/>
    <col min="10757" max="10757" width="12.85546875" style="14" customWidth="1"/>
    <col min="10758" max="10758" width="11.42578125" style="14" customWidth="1"/>
    <col min="10759" max="11002" width="11.42578125" style="14"/>
    <col min="11003" max="11003" width="35.7109375" style="14" customWidth="1"/>
    <col min="11004" max="11004" width="15.7109375" style="14" customWidth="1"/>
    <col min="11005" max="11007" width="0" style="14" hidden="1" customWidth="1"/>
    <col min="11008" max="11008" width="3.28515625" style="14" customWidth="1"/>
    <col min="11009" max="11011" width="15.7109375" style="14" customWidth="1"/>
    <col min="11012" max="11012" width="11.42578125" style="14"/>
    <col min="11013" max="11013" width="12.85546875" style="14" customWidth="1"/>
    <col min="11014" max="11014" width="11.42578125" style="14" customWidth="1"/>
    <col min="11015" max="11258" width="11.42578125" style="14"/>
    <col min="11259" max="11259" width="35.7109375" style="14" customWidth="1"/>
    <col min="11260" max="11260" width="15.7109375" style="14" customWidth="1"/>
    <col min="11261" max="11263" width="0" style="14" hidden="1" customWidth="1"/>
    <col min="11264" max="11264" width="3.28515625" style="14" customWidth="1"/>
    <col min="11265" max="11267" width="15.7109375" style="14" customWidth="1"/>
    <col min="11268" max="11268" width="11.42578125" style="14"/>
    <col min="11269" max="11269" width="12.85546875" style="14" customWidth="1"/>
    <col min="11270" max="11270" width="11.42578125" style="14" customWidth="1"/>
    <col min="11271" max="11514" width="11.42578125" style="14"/>
    <col min="11515" max="11515" width="35.7109375" style="14" customWidth="1"/>
    <col min="11516" max="11516" width="15.7109375" style="14" customWidth="1"/>
    <col min="11517" max="11519" width="0" style="14" hidden="1" customWidth="1"/>
    <col min="11520" max="11520" width="3.28515625" style="14" customWidth="1"/>
    <col min="11521" max="11523" width="15.7109375" style="14" customWidth="1"/>
    <col min="11524" max="11524" width="11.42578125" style="14"/>
    <col min="11525" max="11525" width="12.85546875" style="14" customWidth="1"/>
    <col min="11526" max="11526" width="11.42578125" style="14" customWidth="1"/>
    <col min="11527" max="11770" width="11.42578125" style="14"/>
    <col min="11771" max="11771" width="35.7109375" style="14" customWidth="1"/>
    <col min="11772" max="11772" width="15.7109375" style="14" customWidth="1"/>
    <col min="11773" max="11775" width="0" style="14" hidden="1" customWidth="1"/>
    <col min="11776" max="11776" width="3.28515625" style="14" customWidth="1"/>
    <col min="11777" max="11779" width="15.7109375" style="14" customWidth="1"/>
    <col min="11780" max="11780" width="11.42578125" style="14"/>
    <col min="11781" max="11781" width="12.85546875" style="14" customWidth="1"/>
    <col min="11782" max="11782" width="11.42578125" style="14" customWidth="1"/>
    <col min="11783" max="12026" width="11.42578125" style="14"/>
    <col min="12027" max="12027" width="35.7109375" style="14" customWidth="1"/>
    <col min="12028" max="12028" width="15.7109375" style="14" customWidth="1"/>
    <col min="12029" max="12031" width="0" style="14" hidden="1" customWidth="1"/>
    <col min="12032" max="12032" width="3.28515625" style="14" customWidth="1"/>
    <col min="12033" max="12035" width="15.7109375" style="14" customWidth="1"/>
    <col min="12036" max="12036" width="11.42578125" style="14"/>
    <col min="12037" max="12037" width="12.85546875" style="14" customWidth="1"/>
    <col min="12038" max="12038" width="11.42578125" style="14" customWidth="1"/>
    <col min="12039" max="12282" width="11.42578125" style="14"/>
    <col min="12283" max="12283" width="35.7109375" style="14" customWidth="1"/>
    <col min="12284" max="12284" width="15.7109375" style="14" customWidth="1"/>
    <col min="12285" max="12287" width="0" style="14" hidden="1" customWidth="1"/>
    <col min="12288" max="12288" width="3.28515625" style="14" customWidth="1"/>
    <col min="12289" max="12291" width="15.7109375" style="14" customWidth="1"/>
    <col min="12292" max="12292" width="11.42578125" style="14"/>
    <col min="12293" max="12293" width="12.85546875" style="14" customWidth="1"/>
    <col min="12294" max="12294" width="11.42578125" style="14" customWidth="1"/>
    <col min="12295" max="12538" width="11.42578125" style="14"/>
    <col min="12539" max="12539" width="35.7109375" style="14" customWidth="1"/>
    <col min="12540" max="12540" width="15.7109375" style="14" customWidth="1"/>
    <col min="12541" max="12543" width="0" style="14" hidden="1" customWidth="1"/>
    <col min="12544" max="12544" width="3.28515625" style="14" customWidth="1"/>
    <col min="12545" max="12547" width="15.7109375" style="14" customWidth="1"/>
    <col min="12548" max="12548" width="11.42578125" style="14"/>
    <col min="12549" max="12549" width="12.85546875" style="14" customWidth="1"/>
    <col min="12550" max="12550" width="11.42578125" style="14" customWidth="1"/>
    <col min="12551" max="12794" width="11.42578125" style="14"/>
    <col min="12795" max="12795" width="35.7109375" style="14" customWidth="1"/>
    <col min="12796" max="12796" width="15.7109375" style="14" customWidth="1"/>
    <col min="12797" max="12799" width="0" style="14" hidden="1" customWidth="1"/>
    <col min="12800" max="12800" width="3.28515625" style="14" customWidth="1"/>
    <col min="12801" max="12803" width="15.7109375" style="14" customWidth="1"/>
    <col min="12804" max="12804" width="11.42578125" style="14"/>
    <col min="12805" max="12805" width="12.85546875" style="14" customWidth="1"/>
    <col min="12806" max="12806" width="11.42578125" style="14" customWidth="1"/>
    <col min="12807" max="13050" width="11.42578125" style="14"/>
    <col min="13051" max="13051" width="35.7109375" style="14" customWidth="1"/>
    <col min="13052" max="13052" width="15.7109375" style="14" customWidth="1"/>
    <col min="13053" max="13055" width="0" style="14" hidden="1" customWidth="1"/>
    <col min="13056" max="13056" width="3.28515625" style="14" customWidth="1"/>
    <col min="13057" max="13059" width="15.7109375" style="14" customWidth="1"/>
    <col min="13060" max="13060" width="11.42578125" style="14"/>
    <col min="13061" max="13061" width="12.85546875" style="14" customWidth="1"/>
    <col min="13062" max="13062" width="11.42578125" style="14" customWidth="1"/>
    <col min="13063" max="13306" width="11.42578125" style="14"/>
    <col min="13307" max="13307" width="35.7109375" style="14" customWidth="1"/>
    <col min="13308" max="13308" width="15.7109375" style="14" customWidth="1"/>
    <col min="13309" max="13311" width="0" style="14" hidden="1" customWidth="1"/>
    <col min="13312" max="13312" width="3.28515625" style="14" customWidth="1"/>
    <col min="13313" max="13315" width="15.7109375" style="14" customWidth="1"/>
    <col min="13316" max="13316" width="11.42578125" style="14"/>
    <col min="13317" max="13317" width="12.85546875" style="14" customWidth="1"/>
    <col min="13318" max="13318" width="11.42578125" style="14" customWidth="1"/>
    <col min="13319" max="13562" width="11.42578125" style="14"/>
    <col min="13563" max="13563" width="35.7109375" style="14" customWidth="1"/>
    <col min="13564" max="13564" width="15.7109375" style="14" customWidth="1"/>
    <col min="13565" max="13567" width="0" style="14" hidden="1" customWidth="1"/>
    <col min="13568" max="13568" width="3.28515625" style="14" customWidth="1"/>
    <col min="13569" max="13571" width="15.7109375" style="14" customWidth="1"/>
    <col min="13572" max="13572" width="11.42578125" style="14"/>
    <col min="13573" max="13573" width="12.85546875" style="14" customWidth="1"/>
    <col min="13574" max="13574" width="11.42578125" style="14" customWidth="1"/>
    <col min="13575" max="13818" width="11.42578125" style="14"/>
    <col min="13819" max="13819" width="35.7109375" style="14" customWidth="1"/>
    <col min="13820" max="13820" width="15.7109375" style="14" customWidth="1"/>
    <col min="13821" max="13823" width="0" style="14" hidden="1" customWidth="1"/>
    <col min="13824" max="13824" width="3.28515625" style="14" customWidth="1"/>
    <col min="13825" max="13827" width="15.7109375" style="14" customWidth="1"/>
    <col min="13828" max="13828" width="11.42578125" style="14"/>
    <col min="13829" max="13829" width="12.85546875" style="14" customWidth="1"/>
    <col min="13830" max="13830" width="11.42578125" style="14" customWidth="1"/>
    <col min="13831" max="14074" width="11.42578125" style="14"/>
    <col min="14075" max="14075" width="35.7109375" style="14" customWidth="1"/>
    <col min="14076" max="14076" width="15.7109375" style="14" customWidth="1"/>
    <col min="14077" max="14079" width="0" style="14" hidden="1" customWidth="1"/>
    <col min="14080" max="14080" width="3.28515625" style="14" customWidth="1"/>
    <col min="14081" max="14083" width="15.7109375" style="14" customWidth="1"/>
    <col min="14084" max="14084" width="11.42578125" style="14"/>
    <col min="14085" max="14085" width="12.85546875" style="14" customWidth="1"/>
    <col min="14086" max="14086" width="11.42578125" style="14" customWidth="1"/>
    <col min="14087" max="14330" width="11.42578125" style="14"/>
    <col min="14331" max="14331" width="35.7109375" style="14" customWidth="1"/>
    <col min="14332" max="14332" width="15.7109375" style="14" customWidth="1"/>
    <col min="14333" max="14335" width="0" style="14" hidden="1" customWidth="1"/>
    <col min="14336" max="14336" width="3.28515625" style="14" customWidth="1"/>
    <col min="14337" max="14339" width="15.7109375" style="14" customWidth="1"/>
    <col min="14340" max="14340" width="11.42578125" style="14"/>
    <col min="14341" max="14341" width="12.85546875" style="14" customWidth="1"/>
    <col min="14342" max="14342" width="11.42578125" style="14" customWidth="1"/>
    <col min="14343" max="14586" width="11.42578125" style="14"/>
    <col min="14587" max="14587" width="35.7109375" style="14" customWidth="1"/>
    <col min="14588" max="14588" width="15.7109375" style="14" customWidth="1"/>
    <col min="14589" max="14591" width="0" style="14" hidden="1" customWidth="1"/>
    <col min="14592" max="14592" width="3.28515625" style="14" customWidth="1"/>
    <col min="14593" max="14595" width="15.7109375" style="14" customWidth="1"/>
    <col min="14596" max="14596" width="11.42578125" style="14"/>
    <col min="14597" max="14597" width="12.85546875" style="14" customWidth="1"/>
    <col min="14598" max="14598" width="11.42578125" style="14" customWidth="1"/>
    <col min="14599" max="14842" width="11.42578125" style="14"/>
    <col min="14843" max="14843" width="35.7109375" style="14" customWidth="1"/>
    <col min="14844" max="14844" width="15.7109375" style="14" customWidth="1"/>
    <col min="14845" max="14847" width="0" style="14" hidden="1" customWidth="1"/>
    <col min="14848" max="14848" width="3.28515625" style="14" customWidth="1"/>
    <col min="14849" max="14851" width="15.7109375" style="14" customWidth="1"/>
    <col min="14852" max="14852" width="11.42578125" style="14"/>
    <col min="14853" max="14853" width="12.85546875" style="14" customWidth="1"/>
    <col min="14854" max="14854" width="11.42578125" style="14" customWidth="1"/>
    <col min="14855" max="15098" width="11.42578125" style="14"/>
    <col min="15099" max="15099" width="35.7109375" style="14" customWidth="1"/>
    <col min="15100" max="15100" width="15.7109375" style="14" customWidth="1"/>
    <col min="15101" max="15103" width="0" style="14" hidden="1" customWidth="1"/>
    <col min="15104" max="15104" width="3.28515625" style="14" customWidth="1"/>
    <col min="15105" max="15107" width="15.7109375" style="14" customWidth="1"/>
    <col min="15108" max="15108" width="11.42578125" style="14"/>
    <col min="15109" max="15109" width="12.85546875" style="14" customWidth="1"/>
    <col min="15110" max="15110" width="11.42578125" style="14" customWidth="1"/>
    <col min="15111" max="15354" width="11.42578125" style="14"/>
    <col min="15355" max="15355" width="35.7109375" style="14" customWidth="1"/>
    <col min="15356" max="15356" width="15.7109375" style="14" customWidth="1"/>
    <col min="15357" max="15359" width="0" style="14" hidden="1" customWidth="1"/>
    <col min="15360" max="15360" width="3.28515625" style="14" customWidth="1"/>
    <col min="15361" max="15363" width="15.7109375" style="14" customWidth="1"/>
    <col min="15364" max="15364" width="11.42578125" style="14"/>
    <col min="15365" max="15365" width="12.85546875" style="14" customWidth="1"/>
    <col min="15366" max="15366" width="11.42578125" style="14" customWidth="1"/>
    <col min="15367" max="15610" width="11.42578125" style="14"/>
    <col min="15611" max="15611" width="35.7109375" style="14" customWidth="1"/>
    <col min="15612" max="15612" width="15.7109375" style="14" customWidth="1"/>
    <col min="15613" max="15615" width="0" style="14" hidden="1" customWidth="1"/>
    <col min="15616" max="15616" width="3.28515625" style="14" customWidth="1"/>
    <col min="15617" max="15619" width="15.7109375" style="14" customWidth="1"/>
    <col min="15620" max="15620" width="11.42578125" style="14"/>
    <col min="15621" max="15621" width="12.85546875" style="14" customWidth="1"/>
    <col min="15622" max="15622" width="11.42578125" style="14" customWidth="1"/>
    <col min="15623" max="15866" width="11.42578125" style="14"/>
    <col min="15867" max="15867" width="35.7109375" style="14" customWidth="1"/>
    <col min="15868" max="15868" width="15.7109375" style="14" customWidth="1"/>
    <col min="15869" max="15871" width="0" style="14" hidden="1" customWidth="1"/>
    <col min="15872" max="15872" width="3.28515625" style="14" customWidth="1"/>
    <col min="15873" max="15875" width="15.7109375" style="14" customWidth="1"/>
    <col min="15876" max="15876" width="11.42578125" style="14"/>
    <col min="15877" max="15877" width="12.85546875" style="14" customWidth="1"/>
    <col min="15878" max="15878" width="11.42578125" style="14" customWidth="1"/>
    <col min="15879" max="16122" width="11.42578125" style="14"/>
    <col min="16123" max="16123" width="35.7109375" style="14" customWidth="1"/>
    <col min="16124" max="16124" width="15.7109375" style="14" customWidth="1"/>
    <col min="16125" max="16127" width="0" style="14" hidden="1" customWidth="1"/>
    <col min="16128" max="16128" width="3.28515625" style="14" customWidth="1"/>
    <col min="16129" max="16131" width="15.7109375" style="14" customWidth="1"/>
    <col min="16132" max="16132" width="11.42578125" style="14"/>
    <col min="16133" max="16133" width="12.85546875" style="14" customWidth="1"/>
    <col min="16134" max="16134" width="11.42578125" style="14" customWidth="1"/>
    <col min="16135" max="16384" width="11.42578125" style="14"/>
  </cols>
  <sheetData>
    <row r="1" spans="1:9" ht="26.25" x14ac:dyDescent="0.4">
      <c r="A1" s="35" t="s">
        <v>34</v>
      </c>
      <c r="B1" s="36"/>
      <c r="C1" s="36"/>
      <c r="D1" s="36"/>
      <c r="E1" s="36"/>
      <c r="F1" s="37"/>
    </row>
    <row r="2" spans="1:9" ht="26.25" x14ac:dyDescent="0.4">
      <c r="A2" s="38" t="s">
        <v>194</v>
      </c>
      <c r="B2" s="39"/>
      <c r="C2" s="39"/>
      <c r="D2" s="41"/>
      <c r="E2" s="41"/>
      <c r="F2" s="516" t="str">
        <f>+Stammdaten!D2</f>
        <v>Version 1.2</v>
      </c>
    </row>
    <row r="3" spans="1:9" x14ac:dyDescent="0.25">
      <c r="A3" s="92">
        <f>+Stammdaten!B5</f>
        <v>0</v>
      </c>
      <c r="B3" s="55">
        <f>+Stammdaten!B3</f>
        <v>0</v>
      </c>
      <c r="C3" s="210"/>
      <c r="D3" s="33" t="s">
        <v>49</v>
      </c>
      <c r="E3" s="418"/>
      <c r="F3" s="34"/>
    </row>
    <row r="4" spans="1:9" ht="21" x14ac:dyDescent="0.35">
      <c r="A4" s="383"/>
      <c r="B4" s="41"/>
      <c r="C4" s="41"/>
      <c r="D4" s="41"/>
      <c r="E4" s="41"/>
      <c r="F4" s="348"/>
    </row>
    <row r="5" spans="1:9" ht="30" customHeight="1" x14ac:dyDescent="0.25">
      <c r="A5" s="198" t="s">
        <v>120</v>
      </c>
      <c r="B5" s="199"/>
      <c r="C5" s="200" t="s">
        <v>20</v>
      </c>
      <c r="D5" s="537" t="s">
        <v>22</v>
      </c>
      <c r="E5" s="548" t="s">
        <v>221</v>
      </c>
      <c r="F5" s="200" t="s">
        <v>21</v>
      </c>
      <c r="I5" s="14"/>
    </row>
    <row r="6" spans="1:9" ht="15.75" customHeight="1" x14ac:dyDescent="0.25">
      <c r="A6" s="202"/>
      <c r="B6" s="203"/>
      <c r="C6" s="204"/>
      <c r="D6" s="538" t="s">
        <v>121</v>
      </c>
      <c r="E6" s="549" t="s">
        <v>222</v>
      </c>
      <c r="F6" s="204" t="s">
        <v>121</v>
      </c>
      <c r="I6" s="14"/>
    </row>
    <row r="7" spans="1:9" ht="15.75" thickBot="1" x14ac:dyDescent="0.3">
      <c r="A7" s="517" t="s">
        <v>210</v>
      </c>
      <c r="B7" s="489"/>
      <c r="C7" s="555" t="s">
        <v>218</v>
      </c>
      <c r="D7" s="539" t="e">
        <f>+'A Flächen'!E174</f>
        <v>#DIV/0!</v>
      </c>
      <c r="E7" s="550"/>
      <c r="F7" s="488" t="e">
        <f>+'A Flächen'!E175</f>
        <v>#DIV/0!</v>
      </c>
      <c r="I7" s="14"/>
    </row>
    <row r="8" spans="1:9" x14ac:dyDescent="0.25">
      <c r="A8" s="485" t="s">
        <v>53</v>
      </c>
      <c r="B8" s="484"/>
      <c r="C8" s="669"/>
      <c r="D8" s="293" t="e">
        <f t="shared" ref="D8:D25" si="0">+C8*$D$7</f>
        <v>#DIV/0!</v>
      </c>
      <c r="E8" s="551" t="e">
        <f>+D8/Stammdaten!$B$7/12</f>
        <v>#DIV/0!</v>
      </c>
      <c r="F8" s="287" t="e">
        <f t="shared" ref="F8:F25" si="1">+C8*$F$7</f>
        <v>#DIV/0!</v>
      </c>
      <c r="I8" s="14"/>
    </row>
    <row r="9" spans="1:9" x14ac:dyDescent="0.25">
      <c r="A9" s="485" t="s">
        <v>54</v>
      </c>
      <c r="B9" s="484"/>
      <c r="C9" s="32"/>
      <c r="D9" s="540" t="e">
        <f t="shared" si="0"/>
        <v>#DIV/0!</v>
      </c>
      <c r="E9" s="551" t="e">
        <f>+D9/Stammdaten!$B$7/12</f>
        <v>#DIV/0!</v>
      </c>
      <c r="F9" s="287" t="e">
        <f t="shared" si="1"/>
        <v>#DIV/0!</v>
      </c>
      <c r="I9" s="14"/>
    </row>
    <row r="10" spans="1:9" x14ac:dyDescent="0.25">
      <c r="A10" s="485" t="s">
        <v>55</v>
      </c>
      <c r="B10" s="484"/>
      <c r="C10" s="32"/>
      <c r="D10" s="540" t="e">
        <f t="shared" si="0"/>
        <v>#DIV/0!</v>
      </c>
      <c r="E10" s="551" t="e">
        <f>+D10/Stammdaten!$B$7/12</f>
        <v>#DIV/0!</v>
      </c>
      <c r="F10" s="287" t="e">
        <f t="shared" si="1"/>
        <v>#DIV/0!</v>
      </c>
      <c r="I10" s="14"/>
    </row>
    <row r="11" spans="1:9" x14ac:dyDescent="0.25">
      <c r="A11" s="485" t="s">
        <v>56</v>
      </c>
      <c r="B11" s="484"/>
      <c r="C11" s="32"/>
      <c r="D11" s="540" t="e">
        <f t="shared" si="0"/>
        <v>#DIV/0!</v>
      </c>
      <c r="E11" s="551" t="e">
        <f>+D11/Stammdaten!$B$7/12</f>
        <v>#DIV/0!</v>
      </c>
      <c r="F11" s="287" t="e">
        <f t="shared" si="1"/>
        <v>#DIV/0!</v>
      </c>
      <c r="I11" s="14"/>
    </row>
    <row r="12" spans="1:9" x14ac:dyDescent="0.25">
      <c r="A12" s="485" t="s">
        <v>57</v>
      </c>
      <c r="B12" s="484"/>
      <c r="C12" s="32"/>
      <c r="D12" s="540" t="e">
        <f t="shared" si="0"/>
        <v>#DIV/0!</v>
      </c>
      <c r="E12" s="551" t="e">
        <f>+D12/Stammdaten!$B$7/12</f>
        <v>#DIV/0!</v>
      </c>
      <c r="F12" s="287" t="e">
        <f t="shared" si="1"/>
        <v>#DIV/0!</v>
      </c>
      <c r="I12" s="14"/>
    </row>
    <row r="13" spans="1:9" x14ac:dyDescent="0.25">
      <c r="A13" s="485" t="s">
        <v>58</v>
      </c>
      <c r="B13" s="484"/>
      <c r="C13" s="32"/>
      <c r="D13" s="540" t="e">
        <f t="shared" si="0"/>
        <v>#DIV/0!</v>
      </c>
      <c r="E13" s="551" t="e">
        <f>+D13/Stammdaten!$B$7/12</f>
        <v>#DIV/0!</v>
      </c>
      <c r="F13" s="287" t="e">
        <f t="shared" si="1"/>
        <v>#DIV/0!</v>
      </c>
      <c r="I13" s="14"/>
    </row>
    <row r="14" spans="1:9" x14ac:dyDescent="0.25">
      <c r="A14" s="485" t="s">
        <v>37</v>
      </c>
      <c r="B14" s="484"/>
      <c r="C14" s="32"/>
      <c r="D14" s="540" t="e">
        <f t="shared" si="0"/>
        <v>#DIV/0!</v>
      </c>
      <c r="E14" s="551" t="e">
        <f>+D14/Stammdaten!$B$7/12</f>
        <v>#DIV/0!</v>
      </c>
      <c r="F14" s="287" t="e">
        <f t="shared" si="1"/>
        <v>#DIV/0!</v>
      </c>
      <c r="I14" s="14"/>
    </row>
    <row r="15" spans="1:9" x14ac:dyDescent="0.25">
      <c r="A15" s="485" t="s">
        <v>38</v>
      </c>
      <c r="B15" s="484"/>
      <c r="C15" s="32"/>
      <c r="D15" s="540" t="e">
        <f t="shared" si="0"/>
        <v>#DIV/0!</v>
      </c>
      <c r="E15" s="551" t="e">
        <f>+D15/Stammdaten!$B$7/12</f>
        <v>#DIV/0!</v>
      </c>
      <c r="F15" s="287" t="e">
        <f t="shared" si="1"/>
        <v>#DIV/0!</v>
      </c>
      <c r="I15" s="14"/>
    </row>
    <row r="16" spans="1:9" x14ac:dyDescent="0.25">
      <c r="A16" s="485" t="s">
        <v>39</v>
      </c>
      <c r="B16" s="484"/>
      <c r="C16" s="362"/>
      <c r="D16" s="540" t="e">
        <f t="shared" si="0"/>
        <v>#DIV/0!</v>
      </c>
      <c r="E16" s="551" t="e">
        <f>+D16/Stammdaten!$B$7/12</f>
        <v>#DIV/0!</v>
      </c>
      <c r="F16" s="287" t="e">
        <f t="shared" si="1"/>
        <v>#DIV/0!</v>
      </c>
      <c r="I16" s="14"/>
    </row>
    <row r="17" spans="1:9" x14ac:dyDescent="0.25">
      <c r="A17" s="485" t="s">
        <v>41</v>
      </c>
      <c r="B17" s="484"/>
      <c r="C17" s="362"/>
      <c r="D17" s="540" t="e">
        <f t="shared" si="0"/>
        <v>#DIV/0!</v>
      </c>
      <c r="E17" s="551" t="e">
        <f>+D17/Stammdaten!$B$7/12</f>
        <v>#DIV/0!</v>
      </c>
      <c r="F17" s="287" t="e">
        <f t="shared" si="1"/>
        <v>#DIV/0!</v>
      </c>
    </row>
    <row r="18" spans="1:9" x14ac:dyDescent="0.25">
      <c r="A18" s="485" t="s">
        <v>42</v>
      </c>
      <c r="B18" s="484"/>
      <c r="C18" s="362"/>
      <c r="D18" s="540" t="e">
        <f t="shared" si="0"/>
        <v>#DIV/0!</v>
      </c>
      <c r="E18" s="551" t="e">
        <f>+D18/Stammdaten!$B$7/12</f>
        <v>#DIV/0!</v>
      </c>
      <c r="F18" s="287" t="e">
        <f t="shared" si="1"/>
        <v>#DIV/0!</v>
      </c>
    </row>
    <row r="19" spans="1:9" x14ac:dyDescent="0.25">
      <c r="A19" s="485" t="s">
        <v>43</v>
      </c>
      <c r="B19" s="484"/>
      <c r="C19" s="362"/>
      <c r="D19" s="540" t="e">
        <f t="shared" si="0"/>
        <v>#DIV/0!</v>
      </c>
      <c r="E19" s="551" t="e">
        <f>+D19/Stammdaten!$B$7/12</f>
        <v>#DIV/0!</v>
      </c>
      <c r="F19" s="287" t="e">
        <f t="shared" si="1"/>
        <v>#DIV/0!</v>
      </c>
    </row>
    <row r="20" spans="1:9" x14ac:dyDescent="0.25">
      <c r="A20" s="485" t="s">
        <v>44</v>
      </c>
      <c r="B20" s="484"/>
      <c r="C20" s="362"/>
      <c r="D20" s="540" t="e">
        <f t="shared" si="0"/>
        <v>#DIV/0!</v>
      </c>
      <c r="E20" s="551" t="e">
        <f>+D20/Stammdaten!$B$7/12</f>
        <v>#DIV/0!</v>
      </c>
      <c r="F20" s="287" t="e">
        <f t="shared" si="1"/>
        <v>#DIV/0!</v>
      </c>
    </row>
    <row r="21" spans="1:9" x14ac:dyDescent="0.25">
      <c r="A21" s="492" t="s">
        <v>245</v>
      </c>
      <c r="B21" s="484"/>
      <c r="C21" s="362"/>
      <c r="D21" s="540" t="e">
        <f t="shared" si="0"/>
        <v>#DIV/0!</v>
      </c>
      <c r="E21" s="551" t="e">
        <f>+D21/Stammdaten!$B$7/12</f>
        <v>#DIV/0!</v>
      </c>
      <c r="F21" s="287" t="e">
        <f t="shared" si="1"/>
        <v>#DIV/0!</v>
      </c>
    </row>
    <row r="22" spans="1:9" x14ac:dyDescent="0.25">
      <c r="A22" s="485" t="s">
        <v>47</v>
      </c>
      <c r="B22" s="484"/>
      <c r="C22" s="362"/>
      <c r="D22" s="540" t="e">
        <f t="shared" si="0"/>
        <v>#DIV/0!</v>
      </c>
      <c r="E22" s="551" t="e">
        <f>+D22/Stammdaten!$B$7/12</f>
        <v>#DIV/0!</v>
      </c>
      <c r="F22" s="287" t="e">
        <f t="shared" si="1"/>
        <v>#DIV/0!</v>
      </c>
    </row>
    <row r="23" spans="1:9" ht="30" x14ac:dyDescent="0.25">
      <c r="A23" s="486" t="s">
        <v>61</v>
      </c>
      <c r="B23" s="484"/>
      <c r="C23" s="362"/>
      <c r="D23" s="540" t="e">
        <f t="shared" si="0"/>
        <v>#DIV/0!</v>
      </c>
      <c r="E23" s="551" t="e">
        <f>+D23/Stammdaten!$B$7/12</f>
        <v>#DIV/0!</v>
      </c>
      <c r="F23" s="287" t="e">
        <f t="shared" si="1"/>
        <v>#DIV/0!</v>
      </c>
    </row>
    <row r="24" spans="1:9" x14ac:dyDescent="0.25">
      <c r="A24" s="485" t="s">
        <v>195</v>
      </c>
      <c r="B24" s="484"/>
      <c r="C24" s="362"/>
      <c r="D24" s="540" t="e">
        <f t="shared" si="0"/>
        <v>#DIV/0!</v>
      </c>
      <c r="E24" s="551" t="e">
        <f>+D24/Stammdaten!$B$7/12</f>
        <v>#DIV/0!</v>
      </c>
      <c r="F24" s="287" t="e">
        <f t="shared" si="1"/>
        <v>#DIV/0!</v>
      </c>
    </row>
    <row r="25" spans="1:9" x14ac:dyDescent="0.25">
      <c r="A25" s="483" t="s">
        <v>59</v>
      </c>
      <c r="B25" s="484"/>
      <c r="C25" s="362"/>
      <c r="D25" s="541" t="e">
        <f t="shared" si="0"/>
        <v>#DIV/0!</v>
      </c>
      <c r="E25" s="551" t="e">
        <f>+D25/Stammdaten!$B$7/12</f>
        <v>#DIV/0!</v>
      </c>
      <c r="F25" s="287" t="e">
        <f t="shared" si="1"/>
        <v>#DIV/0!</v>
      </c>
    </row>
    <row r="26" spans="1:9" ht="15.75" thickBot="1" x14ac:dyDescent="0.3">
      <c r="A26" s="522"/>
      <c r="B26" s="523"/>
      <c r="C26" s="524"/>
      <c r="D26" s="542" t="e">
        <f>+C26*$D$7</f>
        <v>#DIV/0!</v>
      </c>
      <c r="E26" s="552" t="e">
        <f>+D26/Stammdaten!$B$7/12</f>
        <v>#DIV/0!</v>
      </c>
      <c r="F26" s="525" t="e">
        <f t="shared" ref="F26" si="2">+C26*$F$7</f>
        <v>#DIV/0!</v>
      </c>
    </row>
    <row r="27" spans="1:9" ht="15.75" thickBot="1" x14ac:dyDescent="0.3">
      <c r="A27" s="518" t="s">
        <v>246</v>
      </c>
      <c r="B27" s="519"/>
      <c r="C27" s="520"/>
      <c r="D27" s="543"/>
      <c r="E27" s="553"/>
      <c r="F27" s="521"/>
    </row>
    <row r="28" spans="1:9" x14ac:dyDescent="0.25">
      <c r="A28" s="492" t="s">
        <v>40</v>
      </c>
      <c r="B28" s="484"/>
      <c r="C28" s="362"/>
      <c r="D28" s="554"/>
      <c r="E28" s="551" t="e">
        <f>+D28/Stammdaten!$B$7/12</f>
        <v>#DIV/0!</v>
      </c>
      <c r="F28" s="362"/>
    </row>
    <row r="29" spans="1:9" x14ac:dyDescent="0.25">
      <c r="A29" s="483" t="s">
        <v>211</v>
      </c>
      <c r="B29" s="484"/>
      <c r="C29" s="362"/>
      <c r="D29" s="541"/>
      <c r="E29" s="551" t="e">
        <f>+D29/Stammdaten!$B$7/12</f>
        <v>#DIV/0!</v>
      </c>
      <c r="F29" s="287">
        <f>+C29</f>
        <v>0</v>
      </c>
    </row>
    <row r="30" spans="1:9" ht="15.75" thickBot="1" x14ac:dyDescent="0.3">
      <c r="A30" s="522"/>
      <c r="B30" s="523"/>
      <c r="C30" s="524"/>
      <c r="D30" s="544"/>
      <c r="E30" s="552" t="e">
        <f>+D30/Stammdaten!$B$7/12</f>
        <v>#DIV/0!</v>
      </c>
      <c r="F30" s="524"/>
    </row>
    <row r="31" spans="1:9" x14ac:dyDescent="0.25">
      <c r="A31" s="545" t="s">
        <v>10</v>
      </c>
      <c r="B31" s="546"/>
      <c r="C31" s="547">
        <f>+SUM(C8:C30)</f>
        <v>0</v>
      </c>
      <c r="D31" s="547" t="e">
        <f>+SUM(D8:D30)</f>
        <v>#DIV/0!</v>
      </c>
      <c r="E31" s="547"/>
      <c r="F31" s="547" t="e">
        <f>+SUM(F8:F30)</f>
        <v>#DIV/0!</v>
      </c>
      <c r="G31" s="15"/>
      <c r="H31" s="16" t="s">
        <v>6</v>
      </c>
      <c r="I31" s="85" t="e">
        <f>+C31-D31-F31</f>
        <v>#DIV/0!</v>
      </c>
    </row>
    <row r="32" spans="1:9" x14ac:dyDescent="0.25">
      <c r="A32" s="207"/>
      <c r="B32" s="201"/>
      <c r="C32" s="363"/>
      <c r="D32" s="363"/>
      <c r="E32" s="363"/>
      <c r="F32" s="364"/>
      <c r="G32" s="16"/>
    </row>
    <row r="33" spans="1:9" x14ac:dyDescent="0.25">
      <c r="A33" s="208"/>
      <c r="B33" s="209" t="s">
        <v>296</v>
      </c>
      <c r="C33" s="147" t="e">
        <f>+C31/Stammdaten!B7</f>
        <v>#DIV/0!</v>
      </c>
      <c r="D33" s="147" t="e">
        <f>+D31/Stammdaten!B7</f>
        <v>#DIV/0!</v>
      </c>
      <c r="E33" s="147"/>
      <c r="F33" s="147" t="e">
        <f>+F31/Stammdaten!B7</f>
        <v>#DIV/0!</v>
      </c>
      <c r="G33" s="15"/>
      <c r="H33" s="16" t="s">
        <v>6</v>
      </c>
      <c r="I33" s="85" t="e">
        <f t="shared" ref="I33:I34" si="3">+C33-D33-F33</f>
        <v>#DIV/0!</v>
      </c>
    </row>
    <row r="34" spans="1:9" ht="18.75" x14ac:dyDescent="0.3">
      <c r="A34" s="246"/>
      <c r="B34" s="247" t="s">
        <v>297</v>
      </c>
      <c r="C34" s="251" t="e">
        <f>+C33/12</f>
        <v>#DIV/0!</v>
      </c>
      <c r="D34" s="251" t="e">
        <f>+D33/12</f>
        <v>#DIV/0!</v>
      </c>
      <c r="E34" s="251"/>
      <c r="F34" s="251" t="e">
        <f>+F33/12</f>
        <v>#DIV/0!</v>
      </c>
      <c r="G34" s="15"/>
      <c r="H34" s="16" t="s">
        <v>6</v>
      </c>
      <c r="I34" s="85" t="e">
        <f t="shared" si="3"/>
        <v>#DIV/0!</v>
      </c>
    </row>
  </sheetData>
  <dataConsolidate/>
  <conditionalFormatting sqref="I31">
    <cfRule type="expression" dxfId="9" priority="2">
      <formula>OR(I31&lt;-0.0009,I31&gt;0.0009)</formula>
    </cfRule>
  </conditionalFormatting>
  <conditionalFormatting sqref="I33:I34">
    <cfRule type="expression" dxfId="8" priority="1">
      <formula>OR(I33&lt;-0.0009,I33&gt;0.0009)</formula>
    </cfRule>
  </conditionalFormatting>
  <pageMargins left="0.78740157499999996" right="0.78740157499999996" top="0.984251969" bottom="0.984251969" header="0.4921259845" footer="0.4921259845"/>
  <pageSetup paperSize="9" scale="75" fitToWidth="0"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zoomScaleNormal="100" workbookViewId="0">
      <selection activeCell="A9" sqref="A9"/>
    </sheetView>
  </sheetViews>
  <sheetFormatPr baseColWidth="10" defaultRowHeight="15" x14ac:dyDescent="0.25"/>
  <cols>
    <col min="1" max="1" width="35.7109375" style="14" customWidth="1"/>
    <col min="2" max="2" width="11.42578125" style="14" customWidth="1"/>
    <col min="3" max="3" width="13.85546875" style="14" customWidth="1"/>
    <col min="4" max="5" width="15.7109375" style="14" customWidth="1"/>
    <col min="6" max="6" width="5.7109375" customWidth="1"/>
    <col min="7" max="7" width="11.42578125" style="14"/>
    <col min="8" max="8" width="8.28515625" style="14" customWidth="1"/>
    <col min="9" max="249" width="11.42578125" style="14"/>
    <col min="250" max="250" width="35.7109375" style="14" customWidth="1"/>
    <col min="251" max="251" width="15.7109375" style="14" customWidth="1"/>
    <col min="252" max="254" width="0" style="14" hidden="1" customWidth="1"/>
    <col min="255" max="255" width="3.28515625" style="14" customWidth="1"/>
    <col min="256" max="258" width="15.7109375" style="14" customWidth="1"/>
    <col min="259" max="259" width="11.42578125" style="14"/>
    <col min="260" max="260" width="12.85546875" style="14" customWidth="1"/>
    <col min="261" max="261" width="11.42578125" style="14" customWidth="1"/>
    <col min="262" max="505" width="11.42578125" style="14"/>
    <col min="506" max="506" width="35.7109375" style="14" customWidth="1"/>
    <col min="507" max="507" width="15.7109375" style="14" customWidth="1"/>
    <col min="508" max="510" width="0" style="14" hidden="1" customWidth="1"/>
    <col min="511" max="511" width="3.28515625" style="14" customWidth="1"/>
    <col min="512" max="514" width="15.7109375" style="14" customWidth="1"/>
    <col min="515" max="515" width="11.42578125" style="14"/>
    <col min="516" max="516" width="12.85546875" style="14" customWidth="1"/>
    <col min="517" max="517" width="11.42578125" style="14" customWidth="1"/>
    <col min="518" max="761" width="11.42578125" style="14"/>
    <col min="762" max="762" width="35.7109375" style="14" customWidth="1"/>
    <col min="763" max="763" width="15.7109375" style="14" customWidth="1"/>
    <col min="764" max="766" width="0" style="14" hidden="1" customWidth="1"/>
    <col min="767" max="767" width="3.28515625" style="14" customWidth="1"/>
    <col min="768" max="770" width="15.7109375" style="14" customWidth="1"/>
    <col min="771" max="771" width="11.42578125" style="14"/>
    <col min="772" max="772" width="12.85546875" style="14" customWidth="1"/>
    <col min="773" max="773" width="11.42578125" style="14" customWidth="1"/>
    <col min="774" max="1017" width="11.42578125" style="14"/>
    <col min="1018" max="1018" width="35.7109375" style="14" customWidth="1"/>
    <col min="1019" max="1019" width="15.7109375" style="14" customWidth="1"/>
    <col min="1020" max="1022" width="0" style="14" hidden="1" customWidth="1"/>
    <col min="1023" max="1023" width="3.28515625" style="14" customWidth="1"/>
    <col min="1024" max="1026" width="15.7109375" style="14" customWidth="1"/>
    <col min="1027" max="1027" width="11.42578125" style="14"/>
    <col min="1028" max="1028" width="12.85546875" style="14" customWidth="1"/>
    <col min="1029" max="1029" width="11.42578125" style="14" customWidth="1"/>
    <col min="1030" max="1273" width="11.42578125" style="14"/>
    <col min="1274" max="1274" width="35.7109375" style="14" customWidth="1"/>
    <col min="1275" max="1275" width="15.7109375" style="14" customWidth="1"/>
    <col min="1276" max="1278" width="0" style="14" hidden="1" customWidth="1"/>
    <col min="1279" max="1279" width="3.28515625" style="14" customWidth="1"/>
    <col min="1280" max="1282" width="15.7109375" style="14" customWidth="1"/>
    <col min="1283" max="1283" width="11.42578125" style="14"/>
    <col min="1284" max="1284" width="12.85546875" style="14" customWidth="1"/>
    <col min="1285" max="1285" width="11.42578125" style="14" customWidth="1"/>
    <col min="1286" max="1529" width="11.42578125" style="14"/>
    <col min="1530" max="1530" width="35.7109375" style="14" customWidth="1"/>
    <col min="1531" max="1531" width="15.7109375" style="14" customWidth="1"/>
    <col min="1532" max="1534" width="0" style="14" hidden="1" customWidth="1"/>
    <col min="1535" max="1535" width="3.28515625" style="14" customWidth="1"/>
    <col min="1536" max="1538" width="15.7109375" style="14" customWidth="1"/>
    <col min="1539" max="1539" width="11.42578125" style="14"/>
    <col min="1540" max="1540" width="12.85546875" style="14" customWidth="1"/>
    <col min="1541" max="1541" width="11.42578125" style="14" customWidth="1"/>
    <col min="1542" max="1785" width="11.42578125" style="14"/>
    <col min="1786" max="1786" width="35.7109375" style="14" customWidth="1"/>
    <col min="1787" max="1787" width="15.7109375" style="14" customWidth="1"/>
    <col min="1788" max="1790" width="0" style="14" hidden="1" customWidth="1"/>
    <col min="1791" max="1791" width="3.28515625" style="14" customWidth="1"/>
    <col min="1792" max="1794" width="15.7109375" style="14" customWidth="1"/>
    <col min="1795" max="1795" width="11.42578125" style="14"/>
    <col min="1796" max="1796" width="12.85546875" style="14" customWidth="1"/>
    <col min="1797" max="1797" width="11.42578125" style="14" customWidth="1"/>
    <col min="1798" max="2041" width="11.42578125" style="14"/>
    <col min="2042" max="2042" width="35.7109375" style="14" customWidth="1"/>
    <col min="2043" max="2043" width="15.7109375" style="14" customWidth="1"/>
    <col min="2044" max="2046" width="0" style="14" hidden="1" customWidth="1"/>
    <col min="2047" max="2047" width="3.28515625" style="14" customWidth="1"/>
    <col min="2048" max="2050" width="15.7109375" style="14" customWidth="1"/>
    <col min="2051" max="2051" width="11.42578125" style="14"/>
    <col min="2052" max="2052" width="12.85546875" style="14" customWidth="1"/>
    <col min="2053" max="2053" width="11.42578125" style="14" customWidth="1"/>
    <col min="2054" max="2297" width="11.42578125" style="14"/>
    <col min="2298" max="2298" width="35.7109375" style="14" customWidth="1"/>
    <col min="2299" max="2299" width="15.7109375" style="14" customWidth="1"/>
    <col min="2300" max="2302" width="0" style="14" hidden="1" customWidth="1"/>
    <col min="2303" max="2303" width="3.28515625" style="14" customWidth="1"/>
    <col min="2304" max="2306" width="15.7109375" style="14" customWidth="1"/>
    <col min="2307" max="2307" width="11.42578125" style="14"/>
    <col min="2308" max="2308" width="12.85546875" style="14" customWidth="1"/>
    <col min="2309" max="2309" width="11.42578125" style="14" customWidth="1"/>
    <col min="2310" max="2553" width="11.42578125" style="14"/>
    <col min="2554" max="2554" width="35.7109375" style="14" customWidth="1"/>
    <col min="2555" max="2555" width="15.7109375" style="14" customWidth="1"/>
    <col min="2556" max="2558" width="0" style="14" hidden="1" customWidth="1"/>
    <col min="2559" max="2559" width="3.28515625" style="14" customWidth="1"/>
    <col min="2560" max="2562" width="15.7109375" style="14" customWidth="1"/>
    <col min="2563" max="2563" width="11.42578125" style="14"/>
    <col min="2564" max="2564" width="12.85546875" style="14" customWidth="1"/>
    <col min="2565" max="2565" width="11.42578125" style="14" customWidth="1"/>
    <col min="2566" max="2809" width="11.42578125" style="14"/>
    <col min="2810" max="2810" width="35.7109375" style="14" customWidth="1"/>
    <col min="2811" max="2811" width="15.7109375" style="14" customWidth="1"/>
    <col min="2812" max="2814" width="0" style="14" hidden="1" customWidth="1"/>
    <col min="2815" max="2815" width="3.28515625" style="14" customWidth="1"/>
    <col min="2816" max="2818" width="15.7109375" style="14" customWidth="1"/>
    <col min="2819" max="2819" width="11.42578125" style="14"/>
    <col min="2820" max="2820" width="12.85546875" style="14" customWidth="1"/>
    <col min="2821" max="2821" width="11.42578125" style="14" customWidth="1"/>
    <col min="2822" max="3065" width="11.42578125" style="14"/>
    <col min="3066" max="3066" width="35.7109375" style="14" customWidth="1"/>
    <col min="3067" max="3067" width="15.7109375" style="14" customWidth="1"/>
    <col min="3068" max="3070" width="0" style="14" hidden="1" customWidth="1"/>
    <col min="3071" max="3071" width="3.28515625" style="14" customWidth="1"/>
    <col min="3072" max="3074" width="15.7109375" style="14" customWidth="1"/>
    <col min="3075" max="3075" width="11.42578125" style="14"/>
    <col min="3076" max="3076" width="12.85546875" style="14" customWidth="1"/>
    <col min="3077" max="3077" width="11.42578125" style="14" customWidth="1"/>
    <col min="3078" max="3321" width="11.42578125" style="14"/>
    <col min="3322" max="3322" width="35.7109375" style="14" customWidth="1"/>
    <col min="3323" max="3323" width="15.7109375" style="14" customWidth="1"/>
    <col min="3324" max="3326" width="0" style="14" hidden="1" customWidth="1"/>
    <col min="3327" max="3327" width="3.28515625" style="14" customWidth="1"/>
    <col min="3328" max="3330" width="15.7109375" style="14" customWidth="1"/>
    <col min="3331" max="3331" width="11.42578125" style="14"/>
    <col min="3332" max="3332" width="12.85546875" style="14" customWidth="1"/>
    <col min="3333" max="3333" width="11.42578125" style="14" customWidth="1"/>
    <col min="3334" max="3577" width="11.42578125" style="14"/>
    <col min="3578" max="3578" width="35.7109375" style="14" customWidth="1"/>
    <col min="3579" max="3579" width="15.7109375" style="14" customWidth="1"/>
    <col min="3580" max="3582" width="0" style="14" hidden="1" customWidth="1"/>
    <col min="3583" max="3583" width="3.28515625" style="14" customWidth="1"/>
    <col min="3584" max="3586" width="15.7109375" style="14" customWidth="1"/>
    <col min="3587" max="3587" width="11.42578125" style="14"/>
    <col min="3588" max="3588" width="12.85546875" style="14" customWidth="1"/>
    <col min="3589" max="3589" width="11.42578125" style="14" customWidth="1"/>
    <col min="3590" max="3833" width="11.42578125" style="14"/>
    <col min="3834" max="3834" width="35.7109375" style="14" customWidth="1"/>
    <col min="3835" max="3835" width="15.7109375" style="14" customWidth="1"/>
    <col min="3836" max="3838" width="0" style="14" hidden="1" customWidth="1"/>
    <col min="3839" max="3839" width="3.28515625" style="14" customWidth="1"/>
    <col min="3840" max="3842" width="15.7109375" style="14" customWidth="1"/>
    <col min="3843" max="3843" width="11.42578125" style="14"/>
    <col min="3844" max="3844" width="12.85546875" style="14" customWidth="1"/>
    <col min="3845" max="3845" width="11.42578125" style="14" customWidth="1"/>
    <col min="3846" max="4089" width="11.42578125" style="14"/>
    <col min="4090" max="4090" width="35.7109375" style="14" customWidth="1"/>
    <col min="4091" max="4091" width="15.7109375" style="14" customWidth="1"/>
    <col min="4092" max="4094" width="0" style="14" hidden="1" customWidth="1"/>
    <col min="4095" max="4095" width="3.28515625" style="14" customWidth="1"/>
    <col min="4096" max="4098" width="15.7109375" style="14" customWidth="1"/>
    <col min="4099" max="4099" width="11.42578125" style="14"/>
    <col min="4100" max="4100" width="12.85546875" style="14" customWidth="1"/>
    <col min="4101" max="4101" width="11.42578125" style="14" customWidth="1"/>
    <col min="4102" max="4345" width="11.42578125" style="14"/>
    <col min="4346" max="4346" width="35.7109375" style="14" customWidth="1"/>
    <col min="4347" max="4347" width="15.7109375" style="14" customWidth="1"/>
    <col min="4348" max="4350" width="0" style="14" hidden="1" customWidth="1"/>
    <col min="4351" max="4351" width="3.28515625" style="14" customWidth="1"/>
    <col min="4352" max="4354" width="15.7109375" style="14" customWidth="1"/>
    <col min="4355" max="4355" width="11.42578125" style="14"/>
    <col min="4356" max="4356" width="12.85546875" style="14" customWidth="1"/>
    <col min="4357" max="4357" width="11.42578125" style="14" customWidth="1"/>
    <col min="4358" max="4601" width="11.42578125" style="14"/>
    <col min="4602" max="4602" width="35.7109375" style="14" customWidth="1"/>
    <col min="4603" max="4603" width="15.7109375" style="14" customWidth="1"/>
    <col min="4604" max="4606" width="0" style="14" hidden="1" customWidth="1"/>
    <col min="4607" max="4607" width="3.28515625" style="14" customWidth="1"/>
    <col min="4608" max="4610" width="15.7109375" style="14" customWidth="1"/>
    <col min="4611" max="4611" width="11.42578125" style="14"/>
    <col min="4612" max="4612" width="12.85546875" style="14" customWidth="1"/>
    <col min="4613" max="4613" width="11.42578125" style="14" customWidth="1"/>
    <col min="4614" max="4857" width="11.42578125" style="14"/>
    <col min="4858" max="4858" width="35.7109375" style="14" customWidth="1"/>
    <col min="4859" max="4859" width="15.7109375" style="14" customWidth="1"/>
    <col min="4860" max="4862" width="0" style="14" hidden="1" customWidth="1"/>
    <col min="4863" max="4863" width="3.28515625" style="14" customWidth="1"/>
    <col min="4864" max="4866" width="15.7109375" style="14" customWidth="1"/>
    <col min="4867" max="4867" width="11.42578125" style="14"/>
    <col min="4868" max="4868" width="12.85546875" style="14" customWidth="1"/>
    <col min="4869" max="4869" width="11.42578125" style="14" customWidth="1"/>
    <col min="4870" max="5113" width="11.42578125" style="14"/>
    <col min="5114" max="5114" width="35.7109375" style="14" customWidth="1"/>
    <col min="5115" max="5115" width="15.7109375" style="14" customWidth="1"/>
    <col min="5116" max="5118" width="0" style="14" hidden="1" customWidth="1"/>
    <col min="5119" max="5119" width="3.28515625" style="14" customWidth="1"/>
    <col min="5120" max="5122" width="15.7109375" style="14" customWidth="1"/>
    <col min="5123" max="5123" width="11.42578125" style="14"/>
    <col min="5124" max="5124" width="12.85546875" style="14" customWidth="1"/>
    <col min="5125" max="5125" width="11.42578125" style="14" customWidth="1"/>
    <col min="5126" max="5369" width="11.42578125" style="14"/>
    <col min="5370" max="5370" width="35.7109375" style="14" customWidth="1"/>
    <col min="5371" max="5371" width="15.7109375" style="14" customWidth="1"/>
    <col min="5372" max="5374" width="0" style="14" hidden="1" customWidth="1"/>
    <col min="5375" max="5375" width="3.28515625" style="14" customWidth="1"/>
    <col min="5376" max="5378" width="15.7109375" style="14" customWidth="1"/>
    <col min="5379" max="5379" width="11.42578125" style="14"/>
    <col min="5380" max="5380" width="12.85546875" style="14" customWidth="1"/>
    <col min="5381" max="5381" width="11.42578125" style="14" customWidth="1"/>
    <col min="5382" max="5625" width="11.42578125" style="14"/>
    <col min="5626" max="5626" width="35.7109375" style="14" customWidth="1"/>
    <col min="5627" max="5627" width="15.7109375" style="14" customWidth="1"/>
    <col min="5628" max="5630" width="0" style="14" hidden="1" customWidth="1"/>
    <col min="5631" max="5631" width="3.28515625" style="14" customWidth="1"/>
    <col min="5632" max="5634" width="15.7109375" style="14" customWidth="1"/>
    <col min="5635" max="5635" width="11.42578125" style="14"/>
    <col min="5636" max="5636" width="12.85546875" style="14" customWidth="1"/>
    <col min="5637" max="5637" width="11.42578125" style="14" customWidth="1"/>
    <col min="5638" max="5881" width="11.42578125" style="14"/>
    <col min="5882" max="5882" width="35.7109375" style="14" customWidth="1"/>
    <col min="5883" max="5883" width="15.7109375" style="14" customWidth="1"/>
    <col min="5884" max="5886" width="0" style="14" hidden="1" customWidth="1"/>
    <col min="5887" max="5887" width="3.28515625" style="14" customWidth="1"/>
    <col min="5888" max="5890" width="15.7109375" style="14" customWidth="1"/>
    <col min="5891" max="5891" width="11.42578125" style="14"/>
    <col min="5892" max="5892" width="12.85546875" style="14" customWidth="1"/>
    <col min="5893" max="5893" width="11.42578125" style="14" customWidth="1"/>
    <col min="5894" max="6137" width="11.42578125" style="14"/>
    <col min="6138" max="6138" width="35.7109375" style="14" customWidth="1"/>
    <col min="6139" max="6139" width="15.7109375" style="14" customWidth="1"/>
    <col min="6140" max="6142" width="0" style="14" hidden="1" customWidth="1"/>
    <col min="6143" max="6143" width="3.28515625" style="14" customWidth="1"/>
    <col min="6144" max="6146" width="15.7109375" style="14" customWidth="1"/>
    <col min="6147" max="6147" width="11.42578125" style="14"/>
    <col min="6148" max="6148" width="12.85546875" style="14" customWidth="1"/>
    <col min="6149" max="6149" width="11.42578125" style="14" customWidth="1"/>
    <col min="6150" max="6393" width="11.42578125" style="14"/>
    <col min="6394" max="6394" width="35.7109375" style="14" customWidth="1"/>
    <col min="6395" max="6395" width="15.7109375" style="14" customWidth="1"/>
    <col min="6396" max="6398" width="0" style="14" hidden="1" customWidth="1"/>
    <col min="6399" max="6399" width="3.28515625" style="14" customWidth="1"/>
    <col min="6400" max="6402" width="15.7109375" style="14" customWidth="1"/>
    <col min="6403" max="6403" width="11.42578125" style="14"/>
    <col min="6404" max="6404" width="12.85546875" style="14" customWidth="1"/>
    <col min="6405" max="6405" width="11.42578125" style="14" customWidth="1"/>
    <col min="6406" max="6649" width="11.42578125" style="14"/>
    <col min="6650" max="6650" width="35.7109375" style="14" customWidth="1"/>
    <col min="6651" max="6651" width="15.7109375" style="14" customWidth="1"/>
    <col min="6652" max="6654" width="0" style="14" hidden="1" customWidth="1"/>
    <col min="6655" max="6655" width="3.28515625" style="14" customWidth="1"/>
    <col min="6656" max="6658" width="15.7109375" style="14" customWidth="1"/>
    <col min="6659" max="6659" width="11.42578125" style="14"/>
    <col min="6660" max="6660" width="12.85546875" style="14" customWidth="1"/>
    <col min="6661" max="6661" width="11.42578125" style="14" customWidth="1"/>
    <col min="6662" max="6905" width="11.42578125" style="14"/>
    <col min="6906" max="6906" width="35.7109375" style="14" customWidth="1"/>
    <col min="6907" max="6907" width="15.7109375" style="14" customWidth="1"/>
    <col min="6908" max="6910" width="0" style="14" hidden="1" customWidth="1"/>
    <col min="6911" max="6911" width="3.28515625" style="14" customWidth="1"/>
    <col min="6912" max="6914" width="15.7109375" style="14" customWidth="1"/>
    <col min="6915" max="6915" width="11.42578125" style="14"/>
    <col min="6916" max="6916" width="12.85546875" style="14" customWidth="1"/>
    <col min="6917" max="6917" width="11.42578125" style="14" customWidth="1"/>
    <col min="6918" max="7161" width="11.42578125" style="14"/>
    <col min="7162" max="7162" width="35.7109375" style="14" customWidth="1"/>
    <col min="7163" max="7163" width="15.7109375" style="14" customWidth="1"/>
    <col min="7164" max="7166" width="0" style="14" hidden="1" customWidth="1"/>
    <col min="7167" max="7167" width="3.28515625" style="14" customWidth="1"/>
    <col min="7168" max="7170" width="15.7109375" style="14" customWidth="1"/>
    <col min="7171" max="7171" width="11.42578125" style="14"/>
    <col min="7172" max="7172" width="12.85546875" style="14" customWidth="1"/>
    <col min="7173" max="7173" width="11.42578125" style="14" customWidth="1"/>
    <col min="7174" max="7417" width="11.42578125" style="14"/>
    <col min="7418" max="7418" width="35.7109375" style="14" customWidth="1"/>
    <col min="7419" max="7419" width="15.7109375" style="14" customWidth="1"/>
    <col min="7420" max="7422" width="0" style="14" hidden="1" customWidth="1"/>
    <col min="7423" max="7423" width="3.28515625" style="14" customWidth="1"/>
    <col min="7424" max="7426" width="15.7109375" style="14" customWidth="1"/>
    <col min="7427" max="7427" width="11.42578125" style="14"/>
    <col min="7428" max="7428" width="12.85546875" style="14" customWidth="1"/>
    <col min="7429" max="7429" width="11.42578125" style="14" customWidth="1"/>
    <col min="7430" max="7673" width="11.42578125" style="14"/>
    <col min="7674" max="7674" width="35.7109375" style="14" customWidth="1"/>
    <col min="7675" max="7675" width="15.7109375" style="14" customWidth="1"/>
    <col min="7676" max="7678" width="0" style="14" hidden="1" customWidth="1"/>
    <col min="7679" max="7679" width="3.28515625" style="14" customWidth="1"/>
    <col min="7680" max="7682" width="15.7109375" style="14" customWidth="1"/>
    <col min="7683" max="7683" width="11.42578125" style="14"/>
    <col min="7684" max="7684" width="12.85546875" style="14" customWidth="1"/>
    <col min="7685" max="7685" width="11.42578125" style="14" customWidth="1"/>
    <col min="7686" max="7929" width="11.42578125" style="14"/>
    <col min="7930" max="7930" width="35.7109375" style="14" customWidth="1"/>
    <col min="7931" max="7931" width="15.7109375" style="14" customWidth="1"/>
    <col min="7932" max="7934" width="0" style="14" hidden="1" customWidth="1"/>
    <col min="7935" max="7935" width="3.28515625" style="14" customWidth="1"/>
    <col min="7936" max="7938" width="15.7109375" style="14" customWidth="1"/>
    <col min="7939" max="7939" width="11.42578125" style="14"/>
    <col min="7940" max="7940" width="12.85546875" style="14" customWidth="1"/>
    <col min="7941" max="7941" width="11.42578125" style="14" customWidth="1"/>
    <col min="7942" max="8185" width="11.42578125" style="14"/>
    <col min="8186" max="8186" width="35.7109375" style="14" customWidth="1"/>
    <col min="8187" max="8187" width="15.7109375" style="14" customWidth="1"/>
    <col min="8188" max="8190" width="0" style="14" hidden="1" customWidth="1"/>
    <col min="8191" max="8191" width="3.28515625" style="14" customWidth="1"/>
    <col min="8192" max="8194" width="15.7109375" style="14" customWidth="1"/>
    <col min="8195" max="8195" width="11.42578125" style="14"/>
    <col min="8196" max="8196" width="12.85546875" style="14" customWidth="1"/>
    <col min="8197" max="8197" width="11.42578125" style="14" customWidth="1"/>
    <col min="8198" max="8441" width="11.42578125" style="14"/>
    <col min="8442" max="8442" width="35.7109375" style="14" customWidth="1"/>
    <col min="8443" max="8443" width="15.7109375" style="14" customWidth="1"/>
    <col min="8444" max="8446" width="0" style="14" hidden="1" customWidth="1"/>
    <col min="8447" max="8447" width="3.28515625" style="14" customWidth="1"/>
    <col min="8448" max="8450" width="15.7109375" style="14" customWidth="1"/>
    <col min="8451" max="8451" width="11.42578125" style="14"/>
    <col min="8452" max="8452" width="12.85546875" style="14" customWidth="1"/>
    <col min="8453" max="8453" width="11.42578125" style="14" customWidth="1"/>
    <col min="8454" max="8697" width="11.42578125" style="14"/>
    <col min="8698" max="8698" width="35.7109375" style="14" customWidth="1"/>
    <col min="8699" max="8699" width="15.7109375" style="14" customWidth="1"/>
    <col min="8700" max="8702" width="0" style="14" hidden="1" customWidth="1"/>
    <col min="8703" max="8703" width="3.28515625" style="14" customWidth="1"/>
    <col min="8704" max="8706" width="15.7109375" style="14" customWidth="1"/>
    <col min="8707" max="8707" width="11.42578125" style="14"/>
    <col min="8708" max="8708" width="12.85546875" style="14" customWidth="1"/>
    <col min="8709" max="8709" width="11.42578125" style="14" customWidth="1"/>
    <col min="8710" max="8953" width="11.42578125" style="14"/>
    <col min="8954" max="8954" width="35.7109375" style="14" customWidth="1"/>
    <col min="8955" max="8955" width="15.7109375" style="14" customWidth="1"/>
    <col min="8956" max="8958" width="0" style="14" hidden="1" customWidth="1"/>
    <col min="8959" max="8959" width="3.28515625" style="14" customWidth="1"/>
    <col min="8960" max="8962" width="15.7109375" style="14" customWidth="1"/>
    <col min="8963" max="8963" width="11.42578125" style="14"/>
    <col min="8964" max="8964" width="12.85546875" style="14" customWidth="1"/>
    <col min="8965" max="8965" width="11.42578125" style="14" customWidth="1"/>
    <col min="8966" max="9209" width="11.42578125" style="14"/>
    <col min="9210" max="9210" width="35.7109375" style="14" customWidth="1"/>
    <col min="9211" max="9211" width="15.7109375" style="14" customWidth="1"/>
    <col min="9212" max="9214" width="0" style="14" hidden="1" customWidth="1"/>
    <col min="9215" max="9215" width="3.28515625" style="14" customWidth="1"/>
    <col min="9216" max="9218" width="15.7109375" style="14" customWidth="1"/>
    <col min="9219" max="9219" width="11.42578125" style="14"/>
    <col min="9220" max="9220" width="12.85546875" style="14" customWidth="1"/>
    <col min="9221" max="9221" width="11.42578125" style="14" customWidth="1"/>
    <col min="9222" max="9465" width="11.42578125" style="14"/>
    <col min="9466" max="9466" width="35.7109375" style="14" customWidth="1"/>
    <col min="9467" max="9467" width="15.7109375" style="14" customWidth="1"/>
    <col min="9468" max="9470" width="0" style="14" hidden="1" customWidth="1"/>
    <col min="9471" max="9471" width="3.28515625" style="14" customWidth="1"/>
    <col min="9472" max="9474" width="15.7109375" style="14" customWidth="1"/>
    <col min="9475" max="9475" width="11.42578125" style="14"/>
    <col min="9476" max="9476" width="12.85546875" style="14" customWidth="1"/>
    <col min="9477" max="9477" width="11.42578125" style="14" customWidth="1"/>
    <col min="9478" max="9721" width="11.42578125" style="14"/>
    <col min="9722" max="9722" width="35.7109375" style="14" customWidth="1"/>
    <col min="9723" max="9723" width="15.7109375" style="14" customWidth="1"/>
    <col min="9724" max="9726" width="0" style="14" hidden="1" customWidth="1"/>
    <col min="9727" max="9727" width="3.28515625" style="14" customWidth="1"/>
    <col min="9728" max="9730" width="15.7109375" style="14" customWidth="1"/>
    <col min="9731" max="9731" width="11.42578125" style="14"/>
    <col min="9732" max="9732" width="12.85546875" style="14" customWidth="1"/>
    <col min="9733" max="9733" width="11.42578125" style="14" customWidth="1"/>
    <col min="9734" max="9977" width="11.42578125" style="14"/>
    <col min="9978" max="9978" width="35.7109375" style="14" customWidth="1"/>
    <col min="9979" max="9979" width="15.7109375" style="14" customWidth="1"/>
    <col min="9980" max="9982" width="0" style="14" hidden="1" customWidth="1"/>
    <col min="9983" max="9983" width="3.28515625" style="14" customWidth="1"/>
    <col min="9984" max="9986" width="15.7109375" style="14" customWidth="1"/>
    <col min="9987" max="9987" width="11.42578125" style="14"/>
    <col min="9988" max="9988" width="12.85546875" style="14" customWidth="1"/>
    <col min="9989" max="9989" width="11.42578125" style="14" customWidth="1"/>
    <col min="9990" max="10233" width="11.42578125" style="14"/>
    <col min="10234" max="10234" width="35.7109375" style="14" customWidth="1"/>
    <col min="10235" max="10235" width="15.7109375" style="14" customWidth="1"/>
    <col min="10236" max="10238" width="0" style="14" hidden="1" customWidth="1"/>
    <col min="10239" max="10239" width="3.28515625" style="14" customWidth="1"/>
    <col min="10240" max="10242" width="15.7109375" style="14" customWidth="1"/>
    <col min="10243" max="10243" width="11.42578125" style="14"/>
    <col min="10244" max="10244" width="12.85546875" style="14" customWidth="1"/>
    <col min="10245" max="10245" width="11.42578125" style="14" customWidth="1"/>
    <col min="10246" max="10489" width="11.42578125" style="14"/>
    <col min="10490" max="10490" width="35.7109375" style="14" customWidth="1"/>
    <col min="10491" max="10491" width="15.7109375" style="14" customWidth="1"/>
    <col min="10492" max="10494" width="0" style="14" hidden="1" customWidth="1"/>
    <col min="10495" max="10495" width="3.28515625" style="14" customWidth="1"/>
    <col min="10496" max="10498" width="15.7109375" style="14" customWidth="1"/>
    <col min="10499" max="10499" width="11.42578125" style="14"/>
    <col min="10500" max="10500" width="12.85546875" style="14" customWidth="1"/>
    <col min="10501" max="10501" width="11.42578125" style="14" customWidth="1"/>
    <col min="10502" max="10745" width="11.42578125" style="14"/>
    <col min="10746" max="10746" width="35.7109375" style="14" customWidth="1"/>
    <col min="10747" max="10747" width="15.7109375" style="14" customWidth="1"/>
    <col min="10748" max="10750" width="0" style="14" hidden="1" customWidth="1"/>
    <col min="10751" max="10751" width="3.28515625" style="14" customWidth="1"/>
    <col min="10752" max="10754" width="15.7109375" style="14" customWidth="1"/>
    <col min="10755" max="10755" width="11.42578125" style="14"/>
    <col min="10756" max="10756" width="12.85546875" style="14" customWidth="1"/>
    <col min="10757" max="10757" width="11.42578125" style="14" customWidth="1"/>
    <col min="10758" max="11001" width="11.42578125" style="14"/>
    <col min="11002" max="11002" width="35.7109375" style="14" customWidth="1"/>
    <col min="11003" max="11003" width="15.7109375" style="14" customWidth="1"/>
    <col min="11004" max="11006" width="0" style="14" hidden="1" customWidth="1"/>
    <col min="11007" max="11007" width="3.28515625" style="14" customWidth="1"/>
    <col min="11008" max="11010" width="15.7109375" style="14" customWidth="1"/>
    <col min="11011" max="11011" width="11.42578125" style="14"/>
    <col min="11012" max="11012" width="12.85546875" style="14" customWidth="1"/>
    <col min="11013" max="11013" width="11.42578125" style="14" customWidth="1"/>
    <col min="11014" max="11257" width="11.42578125" style="14"/>
    <col min="11258" max="11258" width="35.7109375" style="14" customWidth="1"/>
    <col min="11259" max="11259" width="15.7109375" style="14" customWidth="1"/>
    <col min="11260" max="11262" width="0" style="14" hidden="1" customWidth="1"/>
    <col min="11263" max="11263" width="3.28515625" style="14" customWidth="1"/>
    <col min="11264" max="11266" width="15.7109375" style="14" customWidth="1"/>
    <col min="11267" max="11267" width="11.42578125" style="14"/>
    <col min="11268" max="11268" width="12.85546875" style="14" customWidth="1"/>
    <col min="11269" max="11269" width="11.42578125" style="14" customWidth="1"/>
    <col min="11270" max="11513" width="11.42578125" style="14"/>
    <col min="11514" max="11514" width="35.7109375" style="14" customWidth="1"/>
    <col min="11515" max="11515" width="15.7109375" style="14" customWidth="1"/>
    <col min="11516" max="11518" width="0" style="14" hidden="1" customWidth="1"/>
    <col min="11519" max="11519" width="3.28515625" style="14" customWidth="1"/>
    <col min="11520" max="11522" width="15.7109375" style="14" customWidth="1"/>
    <col min="11523" max="11523" width="11.42578125" style="14"/>
    <col min="11524" max="11524" width="12.85546875" style="14" customWidth="1"/>
    <col min="11525" max="11525" width="11.42578125" style="14" customWidth="1"/>
    <col min="11526" max="11769" width="11.42578125" style="14"/>
    <col min="11770" max="11770" width="35.7109375" style="14" customWidth="1"/>
    <col min="11771" max="11771" width="15.7109375" style="14" customWidth="1"/>
    <col min="11772" max="11774" width="0" style="14" hidden="1" customWidth="1"/>
    <col min="11775" max="11775" width="3.28515625" style="14" customWidth="1"/>
    <col min="11776" max="11778" width="15.7109375" style="14" customWidth="1"/>
    <col min="11779" max="11779" width="11.42578125" style="14"/>
    <col min="11780" max="11780" width="12.85546875" style="14" customWidth="1"/>
    <col min="11781" max="11781" width="11.42578125" style="14" customWidth="1"/>
    <col min="11782" max="12025" width="11.42578125" style="14"/>
    <col min="12026" max="12026" width="35.7109375" style="14" customWidth="1"/>
    <col min="12027" max="12027" width="15.7109375" style="14" customWidth="1"/>
    <col min="12028" max="12030" width="0" style="14" hidden="1" customWidth="1"/>
    <col min="12031" max="12031" width="3.28515625" style="14" customWidth="1"/>
    <col min="12032" max="12034" width="15.7109375" style="14" customWidth="1"/>
    <col min="12035" max="12035" width="11.42578125" style="14"/>
    <col min="12036" max="12036" width="12.85546875" style="14" customWidth="1"/>
    <col min="12037" max="12037" width="11.42578125" style="14" customWidth="1"/>
    <col min="12038" max="12281" width="11.42578125" style="14"/>
    <col min="12282" max="12282" width="35.7109375" style="14" customWidth="1"/>
    <col min="12283" max="12283" width="15.7109375" style="14" customWidth="1"/>
    <col min="12284" max="12286" width="0" style="14" hidden="1" customWidth="1"/>
    <col min="12287" max="12287" width="3.28515625" style="14" customWidth="1"/>
    <col min="12288" max="12290" width="15.7109375" style="14" customWidth="1"/>
    <col min="12291" max="12291" width="11.42578125" style="14"/>
    <col min="12292" max="12292" width="12.85546875" style="14" customWidth="1"/>
    <col min="12293" max="12293" width="11.42578125" style="14" customWidth="1"/>
    <col min="12294" max="12537" width="11.42578125" style="14"/>
    <col min="12538" max="12538" width="35.7109375" style="14" customWidth="1"/>
    <col min="12539" max="12539" width="15.7109375" style="14" customWidth="1"/>
    <col min="12540" max="12542" width="0" style="14" hidden="1" customWidth="1"/>
    <col min="12543" max="12543" width="3.28515625" style="14" customWidth="1"/>
    <col min="12544" max="12546" width="15.7109375" style="14" customWidth="1"/>
    <col min="12547" max="12547" width="11.42578125" style="14"/>
    <col min="12548" max="12548" width="12.85546875" style="14" customWidth="1"/>
    <col min="12549" max="12549" width="11.42578125" style="14" customWidth="1"/>
    <col min="12550" max="12793" width="11.42578125" style="14"/>
    <col min="12794" max="12794" width="35.7109375" style="14" customWidth="1"/>
    <col min="12795" max="12795" width="15.7109375" style="14" customWidth="1"/>
    <col min="12796" max="12798" width="0" style="14" hidden="1" customWidth="1"/>
    <col min="12799" max="12799" width="3.28515625" style="14" customWidth="1"/>
    <col min="12800" max="12802" width="15.7109375" style="14" customWidth="1"/>
    <col min="12803" max="12803" width="11.42578125" style="14"/>
    <col min="12804" max="12804" width="12.85546875" style="14" customWidth="1"/>
    <col min="12805" max="12805" width="11.42578125" style="14" customWidth="1"/>
    <col min="12806" max="13049" width="11.42578125" style="14"/>
    <col min="13050" max="13050" width="35.7109375" style="14" customWidth="1"/>
    <col min="13051" max="13051" width="15.7109375" style="14" customWidth="1"/>
    <col min="13052" max="13054" width="0" style="14" hidden="1" customWidth="1"/>
    <col min="13055" max="13055" width="3.28515625" style="14" customWidth="1"/>
    <col min="13056" max="13058" width="15.7109375" style="14" customWidth="1"/>
    <col min="13059" max="13059" width="11.42578125" style="14"/>
    <col min="13060" max="13060" width="12.85546875" style="14" customWidth="1"/>
    <col min="13061" max="13061" width="11.42578125" style="14" customWidth="1"/>
    <col min="13062" max="13305" width="11.42578125" style="14"/>
    <col min="13306" max="13306" width="35.7109375" style="14" customWidth="1"/>
    <col min="13307" max="13307" width="15.7109375" style="14" customWidth="1"/>
    <col min="13308" max="13310" width="0" style="14" hidden="1" customWidth="1"/>
    <col min="13311" max="13311" width="3.28515625" style="14" customWidth="1"/>
    <col min="13312" max="13314" width="15.7109375" style="14" customWidth="1"/>
    <col min="13315" max="13315" width="11.42578125" style="14"/>
    <col min="13316" max="13316" width="12.85546875" style="14" customWidth="1"/>
    <col min="13317" max="13317" width="11.42578125" style="14" customWidth="1"/>
    <col min="13318" max="13561" width="11.42578125" style="14"/>
    <col min="13562" max="13562" width="35.7109375" style="14" customWidth="1"/>
    <col min="13563" max="13563" width="15.7109375" style="14" customWidth="1"/>
    <col min="13564" max="13566" width="0" style="14" hidden="1" customWidth="1"/>
    <col min="13567" max="13567" width="3.28515625" style="14" customWidth="1"/>
    <col min="13568" max="13570" width="15.7109375" style="14" customWidth="1"/>
    <col min="13571" max="13571" width="11.42578125" style="14"/>
    <col min="13572" max="13572" width="12.85546875" style="14" customWidth="1"/>
    <col min="13573" max="13573" width="11.42578125" style="14" customWidth="1"/>
    <col min="13574" max="13817" width="11.42578125" style="14"/>
    <col min="13818" max="13818" width="35.7109375" style="14" customWidth="1"/>
    <col min="13819" max="13819" width="15.7109375" style="14" customWidth="1"/>
    <col min="13820" max="13822" width="0" style="14" hidden="1" customWidth="1"/>
    <col min="13823" max="13823" width="3.28515625" style="14" customWidth="1"/>
    <col min="13824" max="13826" width="15.7109375" style="14" customWidth="1"/>
    <col min="13827" max="13827" width="11.42578125" style="14"/>
    <col min="13828" max="13828" width="12.85546875" style="14" customWidth="1"/>
    <col min="13829" max="13829" width="11.42578125" style="14" customWidth="1"/>
    <col min="13830" max="14073" width="11.42578125" style="14"/>
    <col min="14074" max="14074" width="35.7109375" style="14" customWidth="1"/>
    <col min="14075" max="14075" width="15.7109375" style="14" customWidth="1"/>
    <col min="14076" max="14078" width="0" style="14" hidden="1" customWidth="1"/>
    <col min="14079" max="14079" width="3.28515625" style="14" customWidth="1"/>
    <col min="14080" max="14082" width="15.7109375" style="14" customWidth="1"/>
    <col min="14083" max="14083" width="11.42578125" style="14"/>
    <col min="14084" max="14084" width="12.85546875" style="14" customWidth="1"/>
    <col min="14085" max="14085" width="11.42578125" style="14" customWidth="1"/>
    <col min="14086" max="14329" width="11.42578125" style="14"/>
    <col min="14330" max="14330" width="35.7109375" style="14" customWidth="1"/>
    <col min="14331" max="14331" width="15.7109375" style="14" customWidth="1"/>
    <col min="14332" max="14334" width="0" style="14" hidden="1" customWidth="1"/>
    <col min="14335" max="14335" width="3.28515625" style="14" customWidth="1"/>
    <col min="14336" max="14338" width="15.7109375" style="14" customWidth="1"/>
    <col min="14339" max="14339" width="11.42578125" style="14"/>
    <col min="14340" max="14340" width="12.85546875" style="14" customWidth="1"/>
    <col min="14341" max="14341" width="11.42578125" style="14" customWidth="1"/>
    <col min="14342" max="14585" width="11.42578125" style="14"/>
    <col min="14586" max="14586" width="35.7109375" style="14" customWidth="1"/>
    <col min="14587" max="14587" width="15.7109375" style="14" customWidth="1"/>
    <col min="14588" max="14590" width="0" style="14" hidden="1" customWidth="1"/>
    <col min="14591" max="14591" width="3.28515625" style="14" customWidth="1"/>
    <col min="14592" max="14594" width="15.7109375" style="14" customWidth="1"/>
    <col min="14595" max="14595" width="11.42578125" style="14"/>
    <col min="14596" max="14596" width="12.85546875" style="14" customWidth="1"/>
    <col min="14597" max="14597" width="11.42578125" style="14" customWidth="1"/>
    <col min="14598" max="14841" width="11.42578125" style="14"/>
    <col min="14842" max="14842" width="35.7109375" style="14" customWidth="1"/>
    <col min="14843" max="14843" width="15.7109375" style="14" customWidth="1"/>
    <col min="14844" max="14846" width="0" style="14" hidden="1" customWidth="1"/>
    <col min="14847" max="14847" width="3.28515625" style="14" customWidth="1"/>
    <col min="14848" max="14850" width="15.7109375" style="14" customWidth="1"/>
    <col min="14851" max="14851" width="11.42578125" style="14"/>
    <col min="14852" max="14852" width="12.85546875" style="14" customWidth="1"/>
    <col min="14853" max="14853" width="11.42578125" style="14" customWidth="1"/>
    <col min="14854" max="15097" width="11.42578125" style="14"/>
    <col min="15098" max="15098" width="35.7109375" style="14" customWidth="1"/>
    <col min="15099" max="15099" width="15.7109375" style="14" customWidth="1"/>
    <col min="15100" max="15102" width="0" style="14" hidden="1" customWidth="1"/>
    <col min="15103" max="15103" width="3.28515625" style="14" customWidth="1"/>
    <col min="15104" max="15106" width="15.7109375" style="14" customWidth="1"/>
    <col min="15107" max="15107" width="11.42578125" style="14"/>
    <col min="15108" max="15108" width="12.85546875" style="14" customWidth="1"/>
    <col min="15109" max="15109" width="11.42578125" style="14" customWidth="1"/>
    <col min="15110" max="15353" width="11.42578125" style="14"/>
    <col min="15354" max="15354" width="35.7109375" style="14" customWidth="1"/>
    <col min="15355" max="15355" width="15.7109375" style="14" customWidth="1"/>
    <col min="15356" max="15358" width="0" style="14" hidden="1" customWidth="1"/>
    <col min="15359" max="15359" width="3.28515625" style="14" customWidth="1"/>
    <col min="15360" max="15362" width="15.7109375" style="14" customWidth="1"/>
    <col min="15363" max="15363" width="11.42578125" style="14"/>
    <col min="15364" max="15364" width="12.85546875" style="14" customWidth="1"/>
    <col min="15365" max="15365" width="11.42578125" style="14" customWidth="1"/>
    <col min="15366" max="15609" width="11.42578125" style="14"/>
    <col min="15610" max="15610" width="35.7109375" style="14" customWidth="1"/>
    <col min="15611" max="15611" width="15.7109375" style="14" customWidth="1"/>
    <col min="15612" max="15614" width="0" style="14" hidden="1" customWidth="1"/>
    <col min="15615" max="15615" width="3.28515625" style="14" customWidth="1"/>
    <col min="15616" max="15618" width="15.7109375" style="14" customWidth="1"/>
    <col min="15619" max="15619" width="11.42578125" style="14"/>
    <col min="15620" max="15620" width="12.85546875" style="14" customWidth="1"/>
    <col min="15621" max="15621" width="11.42578125" style="14" customWidth="1"/>
    <col min="15622" max="15865" width="11.42578125" style="14"/>
    <col min="15866" max="15866" width="35.7109375" style="14" customWidth="1"/>
    <col min="15867" max="15867" width="15.7109375" style="14" customWidth="1"/>
    <col min="15868" max="15870" width="0" style="14" hidden="1" customWidth="1"/>
    <col min="15871" max="15871" width="3.28515625" style="14" customWidth="1"/>
    <col min="15872" max="15874" width="15.7109375" style="14" customWidth="1"/>
    <col min="15875" max="15875" width="11.42578125" style="14"/>
    <col min="15876" max="15876" width="12.85546875" style="14" customWidth="1"/>
    <col min="15877" max="15877" width="11.42578125" style="14" customWidth="1"/>
    <col min="15878" max="16121" width="11.42578125" style="14"/>
    <col min="16122" max="16122" width="35.7109375" style="14" customWidth="1"/>
    <col min="16123" max="16123" width="15.7109375" style="14" customWidth="1"/>
    <col min="16124" max="16126" width="0" style="14" hidden="1" customWidth="1"/>
    <col min="16127" max="16127" width="3.28515625" style="14" customWidth="1"/>
    <col min="16128" max="16130" width="15.7109375" style="14" customWidth="1"/>
    <col min="16131" max="16131" width="11.42578125" style="14"/>
    <col min="16132" max="16132" width="12.85546875" style="14" customWidth="1"/>
    <col min="16133" max="16133" width="11.42578125" style="14" customWidth="1"/>
    <col min="16134" max="16384" width="11.42578125" style="14"/>
  </cols>
  <sheetData>
    <row r="1" spans="1:7" ht="26.1" x14ac:dyDescent="0.3">
      <c r="A1" s="764" t="s">
        <v>34</v>
      </c>
      <c r="B1" s="771"/>
      <c r="C1" s="771"/>
      <c r="D1" s="771"/>
      <c r="E1" s="772"/>
    </row>
    <row r="2" spans="1:7" ht="26.1" x14ac:dyDescent="0.3">
      <c r="A2" s="773" t="s">
        <v>247</v>
      </c>
      <c r="B2" s="774"/>
      <c r="C2" s="774"/>
      <c r="D2" s="775"/>
      <c r="E2" s="776"/>
    </row>
    <row r="3" spans="1:7" ht="15.75" thickBot="1" x14ac:dyDescent="0.3">
      <c r="A3" s="92">
        <f>+Stammdaten!B5</f>
        <v>0</v>
      </c>
      <c r="B3" s="55">
        <f>+Stammdaten!B3</f>
        <v>0</v>
      </c>
      <c r="C3" s="210"/>
      <c r="D3" s="33" t="s">
        <v>49</v>
      </c>
      <c r="E3" s="34"/>
    </row>
    <row r="4" spans="1:7" ht="75" customHeight="1" thickBot="1" x14ac:dyDescent="0.3">
      <c r="A4" s="819" t="s">
        <v>305</v>
      </c>
      <c r="B4" s="820"/>
      <c r="C4" s="820"/>
      <c r="D4" s="820"/>
      <c r="E4" s="821"/>
    </row>
    <row r="5" spans="1:7" ht="21" x14ac:dyDescent="0.25">
      <c r="A5" s="383"/>
      <c r="B5" s="41"/>
      <c r="C5" s="41"/>
      <c r="D5" s="41"/>
      <c r="E5" s="348"/>
    </row>
    <row r="6" spans="1:7" ht="31.5" customHeight="1" x14ac:dyDescent="0.35">
      <c r="A6" s="784" t="s">
        <v>306</v>
      </c>
      <c r="B6" s="785"/>
      <c r="C6" s="200" t="s">
        <v>20</v>
      </c>
      <c r="D6" s="751" t="s">
        <v>22</v>
      </c>
      <c r="E6" s="200" t="s">
        <v>21</v>
      </c>
    </row>
    <row r="7" spans="1:7" ht="15.75" customHeight="1" x14ac:dyDescent="0.25">
      <c r="A7" s="786" t="s">
        <v>307</v>
      </c>
      <c r="B7" s="787"/>
      <c r="C7" s="204"/>
      <c r="D7" s="752"/>
      <c r="E7" s="204"/>
    </row>
    <row r="8" spans="1:7" ht="15.75" thickBot="1" x14ac:dyDescent="0.3">
      <c r="A8" s="491" t="s">
        <v>204</v>
      </c>
      <c r="B8" s="490"/>
      <c r="C8" s="555" t="s">
        <v>218</v>
      </c>
      <c r="D8" s="753">
        <v>0</v>
      </c>
      <c r="E8" s="488">
        <v>1</v>
      </c>
      <c r="G8" s="459"/>
    </row>
    <row r="9" spans="1:7" x14ac:dyDescent="0.25">
      <c r="A9" s="492" t="s">
        <v>53</v>
      </c>
      <c r="B9" s="484"/>
      <c r="C9" s="362"/>
      <c r="D9" s="754">
        <f t="shared" ref="D9:D29" si="0">+C9*$D$8</f>
        <v>0</v>
      </c>
      <c r="E9" s="287">
        <f t="shared" ref="E9:E29" si="1">+C9*$E$8</f>
        <v>0</v>
      </c>
      <c r="G9" s="459"/>
    </row>
    <row r="10" spans="1:7" x14ac:dyDescent="0.25">
      <c r="A10" s="492" t="s">
        <v>54</v>
      </c>
      <c r="B10" s="484"/>
      <c r="C10" s="362"/>
      <c r="D10" s="754">
        <f t="shared" si="0"/>
        <v>0</v>
      </c>
      <c r="E10" s="287">
        <f t="shared" si="1"/>
        <v>0</v>
      </c>
      <c r="G10" s="459"/>
    </row>
    <row r="11" spans="1:7" x14ac:dyDescent="0.25">
      <c r="A11" s="492" t="s">
        <v>55</v>
      </c>
      <c r="B11" s="484"/>
      <c r="C11" s="362"/>
      <c r="D11" s="754">
        <f t="shared" si="0"/>
        <v>0</v>
      </c>
      <c r="E11" s="287">
        <f t="shared" si="1"/>
        <v>0</v>
      </c>
      <c r="G11" s="459"/>
    </row>
    <row r="12" spans="1:7" x14ac:dyDescent="0.25">
      <c r="A12" s="492" t="s">
        <v>56</v>
      </c>
      <c r="B12" s="484"/>
      <c r="C12" s="362"/>
      <c r="D12" s="754">
        <f t="shared" si="0"/>
        <v>0</v>
      </c>
      <c r="E12" s="287">
        <f t="shared" si="1"/>
        <v>0</v>
      </c>
    </row>
    <row r="13" spans="1:7" x14ac:dyDescent="0.25">
      <c r="A13" s="492" t="s">
        <v>57</v>
      </c>
      <c r="B13" s="484"/>
      <c r="C13" s="362"/>
      <c r="D13" s="754">
        <f t="shared" si="0"/>
        <v>0</v>
      </c>
      <c r="E13" s="287">
        <f t="shared" si="1"/>
        <v>0</v>
      </c>
    </row>
    <row r="14" spans="1:7" x14ac:dyDescent="0.25">
      <c r="A14" s="492" t="s">
        <v>58</v>
      </c>
      <c r="B14" s="484"/>
      <c r="C14" s="362"/>
      <c r="D14" s="754">
        <f t="shared" si="0"/>
        <v>0</v>
      </c>
      <c r="E14" s="287">
        <f t="shared" si="1"/>
        <v>0</v>
      </c>
    </row>
    <row r="15" spans="1:7" x14ac:dyDescent="0.25">
      <c r="A15" s="492" t="s">
        <v>37</v>
      </c>
      <c r="B15" s="484"/>
      <c r="C15" s="362"/>
      <c r="D15" s="754">
        <f t="shared" si="0"/>
        <v>0</v>
      </c>
      <c r="E15" s="287">
        <f t="shared" si="1"/>
        <v>0</v>
      </c>
    </row>
    <row r="16" spans="1:7" x14ac:dyDescent="0.25">
      <c r="A16" s="492" t="s">
        <v>38</v>
      </c>
      <c r="B16" s="484"/>
      <c r="C16" s="362"/>
      <c r="D16" s="754">
        <f t="shared" si="0"/>
        <v>0</v>
      </c>
      <c r="E16" s="287">
        <f t="shared" si="1"/>
        <v>0</v>
      </c>
    </row>
    <row r="17" spans="1:8" x14ac:dyDescent="0.25">
      <c r="A17" s="492" t="s">
        <v>39</v>
      </c>
      <c r="B17" s="484"/>
      <c r="C17" s="362"/>
      <c r="D17" s="754">
        <f t="shared" si="0"/>
        <v>0</v>
      </c>
      <c r="E17" s="287">
        <f t="shared" si="1"/>
        <v>0</v>
      </c>
    </row>
    <row r="18" spans="1:8" x14ac:dyDescent="0.25">
      <c r="A18" s="492" t="s">
        <v>40</v>
      </c>
      <c r="B18" s="484"/>
      <c r="C18" s="362"/>
      <c r="D18" s="754">
        <f t="shared" si="0"/>
        <v>0</v>
      </c>
      <c r="E18" s="287">
        <f t="shared" si="1"/>
        <v>0</v>
      </c>
    </row>
    <row r="19" spans="1:8" x14ac:dyDescent="0.25">
      <c r="A19" s="492" t="s">
        <v>41</v>
      </c>
      <c r="B19" s="484"/>
      <c r="C19" s="362"/>
      <c r="D19" s="754">
        <f t="shared" si="0"/>
        <v>0</v>
      </c>
      <c r="E19" s="287">
        <f t="shared" si="1"/>
        <v>0</v>
      </c>
    </row>
    <row r="20" spans="1:8" x14ac:dyDescent="0.25">
      <c r="A20" s="492" t="s">
        <v>42</v>
      </c>
      <c r="B20" s="484"/>
      <c r="C20" s="362"/>
      <c r="D20" s="754">
        <f t="shared" si="0"/>
        <v>0</v>
      </c>
      <c r="E20" s="287">
        <f t="shared" si="1"/>
        <v>0</v>
      </c>
    </row>
    <row r="21" spans="1:8" x14ac:dyDescent="0.25">
      <c r="A21" s="492" t="s">
        <v>43</v>
      </c>
      <c r="B21" s="484"/>
      <c r="C21" s="362"/>
      <c r="D21" s="754">
        <f t="shared" si="0"/>
        <v>0</v>
      </c>
      <c r="E21" s="287">
        <f t="shared" si="1"/>
        <v>0</v>
      </c>
    </row>
    <row r="22" spans="1:8" x14ac:dyDescent="0.25">
      <c r="A22" s="492" t="s">
        <v>44</v>
      </c>
      <c r="B22" s="484"/>
      <c r="C22" s="362"/>
      <c r="D22" s="754">
        <f t="shared" si="0"/>
        <v>0</v>
      </c>
      <c r="E22" s="287">
        <f t="shared" si="1"/>
        <v>0</v>
      </c>
    </row>
    <row r="23" spans="1:8" x14ac:dyDescent="0.25">
      <c r="A23" s="492" t="s">
        <v>45</v>
      </c>
      <c r="B23" s="484"/>
      <c r="C23" s="362"/>
      <c r="D23" s="754">
        <f t="shared" si="0"/>
        <v>0</v>
      </c>
      <c r="E23" s="287">
        <f t="shared" si="1"/>
        <v>0</v>
      </c>
    </row>
    <row r="24" spans="1:8" x14ac:dyDescent="0.25">
      <c r="A24" s="492" t="s">
        <v>46</v>
      </c>
      <c r="B24" s="484"/>
      <c r="C24" s="362"/>
      <c r="D24" s="754">
        <f t="shared" si="0"/>
        <v>0</v>
      </c>
      <c r="E24" s="287">
        <f t="shared" si="1"/>
        <v>0</v>
      </c>
    </row>
    <row r="25" spans="1:8" x14ac:dyDescent="0.25">
      <c r="A25" s="492" t="s">
        <v>47</v>
      </c>
      <c r="B25" s="484"/>
      <c r="C25" s="362"/>
      <c r="D25" s="754">
        <f t="shared" si="0"/>
        <v>0</v>
      </c>
      <c r="E25" s="287">
        <f t="shared" si="1"/>
        <v>0</v>
      </c>
    </row>
    <row r="26" spans="1:8" ht="30" x14ac:dyDescent="0.25">
      <c r="A26" s="493" t="s">
        <v>61</v>
      </c>
      <c r="B26" s="484"/>
      <c r="C26" s="362"/>
      <c r="D26" s="754">
        <f t="shared" si="0"/>
        <v>0</v>
      </c>
      <c r="E26" s="287">
        <f t="shared" si="1"/>
        <v>0</v>
      </c>
    </row>
    <row r="27" spans="1:8" x14ac:dyDescent="0.25">
      <c r="A27" s="483" t="s">
        <v>195</v>
      </c>
      <c r="B27" s="487"/>
      <c r="C27" s="362"/>
      <c r="D27" s="754">
        <f t="shared" si="0"/>
        <v>0</v>
      </c>
      <c r="E27" s="287">
        <f t="shared" si="1"/>
        <v>0</v>
      </c>
    </row>
    <row r="28" spans="1:8" x14ac:dyDescent="0.25">
      <c r="A28" s="483" t="s">
        <v>59</v>
      </c>
      <c r="B28" s="484"/>
      <c r="C28" s="362"/>
      <c r="D28" s="754">
        <f t="shared" si="0"/>
        <v>0</v>
      </c>
      <c r="E28" s="287">
        <f t="shared" si="1"/>
        <v>0</v>
      </c>
    </row>
    <row r="29" spans="1:8" x14ac:dyDescent="0.25">
      <c r="A29" s="483"/>
      <c r="B29" s="484"/>
      <c r="C29" s="362"/>
      <c r="D29" s="754">
        <f t="shared" si="0"/>
        <v>0</v>
      </c>
      <c r="E29" s="287">
        <f t="shared" si="1"/>
        <v>0</v>
      </c>
    </row>
    <row r="30" spans="1:8" x14ac:dyDescent="0.25">
      <c r="A30" s="205" t="s">
        <v>10</v>
      </c>
      <c r="B30" s="206"/>
      <c r="C30" s="147">
        <f>+SUM(C9:C29)</f>
        <v>0</v>
      </c>
      <c r="D30" s="755">
        <f>+SUM(D9:D29)</f>
        <v>0</v>
      </c>
      <c r="E30" s="147">
        <f>+SUM(E9:E29)</f>
        <v>0</v>
      </c>
      <c r="G30" s="16" t="s">
        <v>6</v>
      </c>
      <c r="H30" s="85">
        <f>+C30-D30-E30</f>
        <v>0</v>
      </c>
    </row>
    <row r="31" spans="1:8" x14ac:dyDescent="0.25">
      <c r="A31" s="467"/>
      <c r="B31" s="468"/>
      <c r="C31" s="125"/>
      <c r="D31" s="756"/>
      <c r="E31" s="292"/>
      <c r="H31" s="6"/>
    </row>
    <row r="32" spans="1:8" x14ac:dyDescent="0.25">
      <c r="A32" s="469" t="s">
        <v>292</v>
      </c>
      <c r="B32" s="470"/>
      <c r="C32" s="471" t="e">
        <f>+'B_2 Infrastr. zentr. Dienste'!E75</f>
        <v>#DIV/0!</v>
      </c>
      <c r="D32" s="756"/>
      <c r="E32" s="292"/>
      <c r="H32" s="6"/>
    </row>
    <row r="33" spans="1:8" x14ac:dyDescent="0.25">
      <c r="A33" s="205" t="s">
        <v>293</v>
      </c>
      <c r="B33" s="206"/>
      <c r="C33" s="147" t="e">
        <f>+C30*C32</f>
        <v>#DIV/0!</v>
      </c>
      <c r="D33" s="755" t="e">
        <f>+D30*C32</f>
        <v>#DIV/0!</v>
      </c>
      <c r="E33" s="147" t="e">
        <f>+E30*C32</f>
        <v>#DIV/0!</v>
      </c>
      <c r="G33" s="16" t="s">
        <v>6</v>
      </c>
      <c r="H33" s="85" t="e">
        <f>+C33-D33-E33</f>
        <v>#DIV/0!</v>
      </c>
    </row>
    <row r="34" spans="1:8" x14ac:dyDescent="0.25">
      <c r="A34" s="467"/>
      <c r="B34" s="468"/>
      <c r="C34" s="125"/>
      <c r="D34" s="756"/>
      <c r="E34" s="292"/>
      <c r="H34" s="97"/>
    </row>
    <row r="35" spans="1:8" x14ac:dyDescent="0.25">
      <c r="A35" s="208"/>
      <c r="B35" s="209" t="s">
        <v>296</v>
      </c>
      <c r="C35" s="147" t="e">
        <f>+C33/Stammdaten!B7</f>
        <v>#DIV/0!</v>
      </c>
      <c r="D35" s="755" t="e">
        <f>+D33/Stammdaten!B7</f>
        <v>#DIV/0!</v>
      </c>
      <c r="E35" s="147" t="e">
        <f>+E33/Stammdaten!B7</f>
        <v>#DIV/0!</v>
      </c>
      <c r="G35" s="16" t="s">
        <v>6</v>
      </c>
      <c r="H35" s="85" t="e">
        <f>+C35-D35-E35</f>
        <v>#DIV/0!</v>
      </c>
    </row>
    <row r="36" spans="1:8" ht="18.75" x14ac:dyDescent="0.3">
      <c r="A36" s="246"/>
      <c r="B36" s="247" t="s">
        <v>297</v>
      </c>
      <c r="C36" s="251" t="e">
        <f>+C35/12</f>
        <v>#DIV/0!</v>
      </c>
      <c r="D36" s="757" t="e">
        <f>D35/12</f>
        <v>#DIV/0!</v>
      </c>
      <c r="E36" s="251" t="e">
        <f>E35/12</f>
        <v>#DIV/0!</v>
      </c>
      <c r="G36" s="16" t="s">
        <v>6</v>
      </c>
      <c r="H36" s="85" t="e">
        <f>+C36-D36-E36</f>
        <v>#DIV/0!</v>
      </c>
    </row>
  </sheetData>
  <mergeCells count="1">
    <mergeCell ref="A4:E4"/>
  </mergeCells>
  <conditionalFormatting sqref="H30">
    <cfRule type="expression" dxfId="7" priority="3">
      <formula>OR(H30&lt;-0.0009,H30&gt;0.0009)</formula>
    </cfRule>
  </conditionalFormatting>
  <conditionalFormatting sqref="H33">
    <cfRule type="expression" dxfId="6" priority="2">
      <formula>OR(H33&lt;-0.0009,H33&gt;0.0009)</formula>
    </cfRule>
  </conditionalFormatting>
  <conditionalFormatting sqref="H35:H36">
    <cfRule type="expression" dxfId="5" priority="1">
      <formula>OR(H35&lt;-0.0009,H35&gt;0.0009)</formula>
    </cfRule>
  </conditionalFormatting>
  <pageMargins left="0.7" right="0.7" top="0.78740157499999996" bottom="0.78740157499999996" header="0.3" footer="0.3"/>
  <pageSetup paperSize="9" scale="94" fitToWidth="0" fitToHeight="0" orientation="portrait" r:id="rId1"/>
  <colBreaks count="1" manualBreakCount="1">
    <brk id="5"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86"/>
  <sheetViews>
    <sheetView zoomScaleNormal="100" workbookViewId="0">
      <selection activeCell="A7" sqref="A7"/>
    </sheetView>
  </sheetViews>
  <sheetFormatPr baseColWidth="10" defaultColWidth="11.42578125" defaultRowHeight="15" x14ac:dyDescent="0.25"/>
  <cols>
    <col min="1" max="1" width="24" style="6" customWidth="1"/>
    <col min="2" max="2" width="20.42578125" style="6" customWidth="1"/>
    <col min="3" max="3" width="12.7109375" style="6" customWidth="1"/>
    <col min="4" max="4" width="13.28515625" style="6" bestFit="1" customWidth="1"/>
    <col min="5" max="7" width="0" style="6" hidden="1" customWidth="1"/>
    <col min="8" max="8" width="17.7109375" style="6" customWidth="1"/>
    <col min="9" max="9" width="16" style="6" customWidth="1"/>
    <col min="10" max="10" width="5.140625" style="6" customWidth="1"/>
    <col min="11" max="11" width="7.7109375" style="6" customWidth="1"/>
    <col min="12" max="12" width="13.28515625" style="6" bestFit="1" customWidth="1"/>
    <col min="13" max="16384" width="11.42578125" style="6"/>
  </cols>
  <sheetData>
    <row r="1" spans="1:9" ht="26.25" x14ac:dyDescent="0.4">
      <c r="A1" s="35" t="s">
        <v>34</v>
      </c>
      <c r="B1" s="528"/>
      <c r="C1" s="36"/>
      <c r="D1" s="36"/>
      <c r="E1" s="36"/>
      <c r="F1" s="37"/>
      <c r="G1" s="52"/>
      <c r="H1" s="52"/>
      <c r="I1" s="53"/>
    </row>
    <row r="2" spans="1:9" ht="26.25" x14ac:dyDescent="0.4">
      <c r="A2" s="38" t="s">
        <v>29</v>
      </c>
      <c r="B2" s="529"/>
      <c r="C2" s="39"/>
      <c r="D2" s="39"/>
      <c r="E2" s="41"/>
      <c r="F2" s="41"/>
      <c r="G2" s="54"/>
      <c r="H2" s="54"/>
      <c r="I2" s="516" t="str">
        <f>+Stammdaten!D2</f>
        <v>Version 1.2</v>
      </c>
    </row>
    <row r="3" spans="1:9" x14ac:dyDescent="0.25">
      <c r="A3" s="92">
        <f>+Stammdaten!B5</f>
        <v>0</v>
      </c>
      <c r="B3" s="530"/>
      <c r="C3" s="55">
        <f>+Stammdaten!B3</f>
        <v>0</v>
      </c>
      <c r="D3" s="55"/>
      <c r="E3" s="55" t="s">
        <v>49</v>
      </c>
      <c r="F3" s="55"/>
      <c r="G3" s="74"/>
      <c r="H3" s="33" t="s">
        <v>49</v>
      </c>
      <c r="I3" s="34"/>
    </row>
    <row r="4" spans="1:9" x14ac:dyDescent="0.25">
      <c r="A4" s="585"/>
      <c r="B4" s="586"/>
      <c r="C4" s="54"/>
      <c r="D4" s="54"/>
      <c r="E4" s="54"/>
      <c r="F4" s="54"/>
      <c r="G4" s="54"/>
      <c r="H4" s="54"/>
      <c r="I4" s="75"/>
    </row>
    <row r="5" spans="1:9" ht="48" customHeight="1" x14ac:dyDescent="0.25">
      <c r="A5" s="223" t="s">
        <v>24</v>
      </c>
      <c r="B5" s="531"/>
      <c r="C5" s="224"/>
      <c r="D5" s="556" t="s">
        <v>223</v>
      </c>
      <c r="E5" s="225" t="s">
        <v>25</v>
      </c>
      <c r="F5" s="225" t="s">
        <v>26</v>
      </c>
      <c r="G5" s="225" t="s">
        <v>27</v>
      </c>
      <c r="H5" s="226" t="s">
        <v>22</v>
      </c>
      <c r="I5" s="226" t="s">
        <v>21</v>
      </c>
    </row>
    <row r="6" spans="1:9" x14ac:dyDescent="0.25">
      <c r="A6" s="211"/>
      <c r="B6" s="213"/>
      <c r="C6" s="212"/>
      <c r="D6" s="228"/>
      <c r="E6" s="212"/>
      <c r="F6" s="212"/>
      <c r="G6" s="212"/>
      <c r="H6" s="229" t="s">
        <v>142</v>
      </c>
      <c r="I6" s="214" t="s">
        <v>142</v>
      </c>
    </row>
    <row r="7" spans="1:9" x14ac:dyDescent="0.25">
      <c r="A7" s="494"/>
      <c r="B7" s="532"/>
      <c r="C7" s="495"/>
      <c r="D7" s="32"/>
      <c r="E7" s="215"/>
      <c r="F7" s="215"/>
      <c r="G7" s="215"/>
      <c r="H7" s="749"/>
      <c r="I7" s="218"/>
    </row>
    <row r="8" spans="1:9" x14ac:dyDescent="0.25">
      <c r="A8" s="33"/>
      <c r="B8" s="418"/>
      <c r="C8" s="495"/>
      <c r="D8" s="32"/>
      <c r="E8" s="215"/>
      <c r="F8" s="215"/>
      <c r="G8" s="215"/>
      <c r="H8" s="749"/>
      <c r="I8" s="218"/>
    </row>
    <row r="9" spans="1:9" x14ac:dyDescent="0.25">
      <c r="A9" s="33"/>
      <c r="B9" s="418"/>
      <c r="C9" s="495"/>
      <c r="D9" s="32"/>
      <c r="E9" s="215"/>
      <c r="F9" s="215"/>
      <c r="G9" s="215"/>
      <c r="H9" s="749"/>
      <c r="I9" s="218"/>
    </row>
    <row r="10" spans="1:9" x14ac:dyDescent="0.25">
      <c r="A10" s="33"/>
      <c r="B10" s="418"/>
      <c r="C10" s="495"/>
      <c r="D10" s="32"/>
      <c r="E10" s="215"/>
      <c r="F10" s="215"/>
      <c r="G10" s="215"/>
      <c r="H10" s="749"/>
      <c r="I10" s="218"/>
    </row>
    <row r="11" spans="1:9" x14ac:dyDescent="0.25">
      <c r="A11" s="33"/>
      <c r="B11" s="418"/>
      <c r="C11" s="495"/>
      <c r="D11" s="32"/>
      <c r="E11" s="215"/>
      <c r="F11" s="215"/>
      <c r="G11" s="215"/>
      <c r="H11" s="749"/>
      <c r="I11" s="218"/>
    </row>
    <row r="12" spans="1:9" x14ac:dyDescent="0.25">
      <c r="A12" s="33"/>
      <c r="B12" s="418"/>
      <c r="C12" s="495"/>
      <c r="D12" s="32"/>
      <c r="E12" s="215"/>
      <c r="F12" s="215"/>
      <c r="G12" s="215"/>
      <c r="H12" s="749"/>
      <c r="I12" s="218"/>
    </row>
    <row r="13" spans="1:9" x14ac:dyDescent="0.25">
      <c r="A13" s="33"/>
      <c r="B13" s="418"/>
      <c r="C13" s="495"/>
      <c r="D13" s="32"/>
      <c r="E13" s="215"/>
      <c r="F13" s="215"/>
      <c r="G13" s="215"/>
      <c r="H13" s="32"/>
      <c r="I13" s="750"/>
    </row>
    <row r="14" spans="1:9" x14ac:dyDescent="0.25">
      <c r="A14" s="33"/>
      <c r="B14" s="418"/>
      <c r="C14" s="495"/>
      <c r="D14" s="32"/>
      <c r="E14" s="215"/>
      <c r="F14" s="215"/>
      <c r="G14" s="215"/>
      <c r="H14" s="32"/>
      <c r="I14" s="750"/>
    </row>
    <row r="15" spans="1:9" x14ac:dyDescent="0.25">
      <c r="A15" s="33"/>
      <c r="B15" s="418"/>
      <c r="C15" s="495"/>
      <c r="D15" s="32"/>
      <c r="E15" s="215"/>
      <c r="F15" s="215"/>
      <c r="G15" s="215"/>
      <c r="H15" s="32"/>
      <c r="I15" s="750"/>
    </row>
    <row r="16" spans="1:9" x14ac:dyDescent="0.25">
      <c r="A16" s="33"/>
      <c r="B16" s="418"/>
      <c r="C16" s="495"/>
      <c r="D16" s="32"/>
      <c r="E16" s="215"/>
      <c r="F16" s="215"/>
      <c r="G16" s="215"/>
      <c r="H16" s="32"/>
      <c r="I16" s="750"/>
    </row>
    <row r="17" spans="1:9" x14ac:dyDescent="0.25">
      <c r="A17" s="33"/>
      <c r="B17" s="418"/>
      <c r="C17" s="495"/>
      <c r="D17" s="32"/>
      <c r="E17" s="215"/>
      <c r="F17" s="215"/>
      <c r="G17" s="215"/>
      <c r="H17" s="32"/>
      <c r="I17" s="750"/>
    </row>
    <row r="18" spans="1:9" x14ac:dyDescent="0.25">
      <c r="A18" s="33"/>
      <c r="B18" s="418"/>
      <c r="C18" s="495"/>
      <c r="D18" s="32"/>
      <c r="E18" s="215"/>
      <c r="F18" s="215"/>
      <c r="G18" s="215"/>
      <c r="H18" s="749"/>
      <c r="I18" s="218"/>
    </row>
    <row r="19" spans="1:9" x14ac:dyDescent="0.25">
      <c r="A19" s="33"/>
      <c r="B19" s="418"/>
      <c r="C19" s="495"/>
      <c r="D19" s="32"/>
      <c r="E19" s="215"/>
      <c r="F19" s="215"/>
      <c r="G19" s="215"/>
      <c r="H19" s="749"/>
      <c r="I19" s="218"/>
    </row>
    <row r="20" spans="1:9" x14ac:dyDescent="0.25">
      <c r="A20" s="33"/>
      <c r="B20" s="418"/>
      <c r="C20" s="495"/>
      <c r="D20" s="32"/>
      <c r="E20" s="215"/>
      <c r="F20" s="215"/>
      <c r="G20" s="215"/>
      <c r="H20" s="749"/>
      <c r="I20" s="218"/>
    </row>
    <row r="21" spans="1:9" x14ac:dyDescent="0.25">
      <c r="A21" s="33"/>
      <c r="B21" s="418"/>
      <c r="C21" s="495"/>
      <c r="D21" s="32"/>
      <c r="E21" s="215"/>
      <c r="F21" s="215"/>
      <c r="G21" s="215"/>
      <c r="H21" s="749"/>
      <c r="I21" s="218"/>
    </row>
    <row r="22" spans="1:9" x14ac:dyDescent="0.25">
      <c r="A22" s="33"/>
      <c r="B22" s="418"/>
      <c r="C22" s="495"/>
      <c r="D22" s="32"/>
      <c r="E22" s="215"/>
      <c r="F22" s="215"/>
      <c r="G22" s="215"/>
      <c r="H22" s="749"/>
      <c r="I22" s="218"/>
    </row>
    <row r="23" spans="1:9" x14ac:dyDescent="0.25">
      <c r="A23" s="33"/>
      <c r="B23" s="418"/>
      <c r="C23" s="495"/>
      <c r="D23" s="32"/>
      <c r="E23" s="215"/>
      <c r="F23" s="215"/>
      <c r="G23" s="215"/>
      <c r="H23" s="749"/>
      <c r="I23" s="218"/>
    </row>
    <row r="24" spans="1:9" x14ac:dyDescent="0.25">
      <c r="A24" s="33"/>
      <c r="B24" s="418"/>
      <c r="C24" s="495"/>
      <c r="D24" s="32"/>
      <c r="E24" s="215"/>
      <c r="F24" s="215"/>
      <c r="G24" s="215"/>
      <c r="H24" s="32"/>
      <c r="I24" s="750"/>
    </row>
    <row r="25" spans="1:9" x14ac:dyDescent="0.25">
      <c r="A25" s="33"/>
      <c r="B25" s="418"/>
      <c r="C25" s="495"/>
      <c r="D25" s="32"/>
      <c r="E25" s="215"/>
      <c r="F25" s="215"/>
      <c r="G25" s="215"/>
      <c r="H25" s="749"/>
      <c r="I25" s="218"/>
    </row>
    <row r="26" spans="1:9" x14ac:dyDescent="0.25">
      <c r="A26" s="33"/>
      <c r="B26" s="418"/>
      <c r="C26" s="495"/>
      <c r="D26" s="32"/>
      <c r="E26" s="215"/>
      <c r="F26" s="215"/>
      <c r="G26" s="215"/>
      <c r="H26" s="32"/>
      <c r="I26" s="750"/>
    </row>
    <row r="27" spans="1:9" x14ac:dyDescent="0.25">
      <c r="A27" s="33"/>
      <c r="B27" s="418"/>
      <c r="C27" s="495"/>
      <c r="D27" s="32"/>
      <c r="E27" s="215"/>
      <c r="F27" s="215"/>
      <c r="G27" s="215"/>
      <c r="H27" s="32"/>
      <c r="I27" s="750"/>
    </row>
    <row r="28" spans="1:9" x14ac:dyDescent="0.25">
      <c r="A28" s="33"/>
      <c r="B28" s="418"/>
      <c r="C28" s="495"/>
      <c r="D28" s="32"/>
      <c r="E28" s="215"/>
      <c r="F28" s="215"/>
      <c r="G28" s="215"/>
      <c r="H28" s="749"/>
      <c r="I28" s="218"/>
    </row>
    <row r="29" spans="1:9" x14ac:dyDescent="0.25">
      <c r="A29" s="33"/>
      <c r="B29" s="418"/>
      <c r="C29" s="495"/>
      <c r="D29" s="32"/>
      <c r="E29" s="215"/>
      <c r="F29" s="215"/>
      <c r="G29" s="215"/>
      <c r="H29" s="749"/>
      <c r="I29" s="218"/>
    </row>
    <row r="30" spans="1:9" x14ac:dyDescent="0.25">
      <c r="A30" s="33"/>
      <c r="B30" s="418"/>
      <c r="C30" s="495"/>
      <c r="D30" s="32"/>
      <c r="E30" s="215"/>
      <c r="F30" s="215"/>
      <c r="G30" s="215"/>
      <c r="H30" s="749"/>
      <c r="I30" s="218"/>
    </row>
    <row r="31" spans="1:9" x14ac:dyDescent="0.25">
      <c r="A31" s="33"/>
      <c r="B31" s="418"/>
      <c r="C31" s="495"/>
      <c r="D31" s="32"/>
      <c r="E31" s="215"/>
      <c r="F31" s="215"/>
      <c r="G31" s="215"/>
      <c r="H31" s="749"/>
      <c r="I31" s="218"/>
    </row>
    <row r="32" spans="1:9" x14ac:dyDescent="0.25">
      <c r="A32" s="33"/>
      <c r="B32" s="418"/>
      <c r="C32" s="495"/>
      <c r="D32" s="32"/>
      <c r="E32" s="215"/>
      <c r="F32" s="215"/>
      <c r="G32" s="215"/>
      <c r="H32" s="749"/>
      <c r="I32" s="218"/>
    </row>
    <row r="33" spans="1:12" x14ac:dyDescent="0.25">
      <c r="A33" s="33"/>
      <c r="B33" s="418"/>
      <c r="C33" s="495"/>
      <c r="D33" s="32"/>
      <c r="E33" s="215"/>
      <c r="F33" s="215"/>
      <c r="G33" s="215"/>
      <c r="H33" s="749"/>
      <c r="I33" s="218"/>
    </row>
    <row r="34" spans="1:12" x14ac:dyDescent="0.25">
      <c r="A34" s="33"/>
      <c r="B34" s="418"/>
      <c r="C34" s="495"/>
      <c r="D34" s="32"/>
      <c r="E34" s="215"/>
      <c r="F34" s="215"/>
      <c r="G34" s="215"/>
      <c r="H34" s="749"/>
      <c r="I34" s="218"/>
    </row>
    <row r="35" spans="1:12" x14ac:dyDescent="0.25">
      <c r="A35" s="33"/>
      <c r="B35" s="418"/>
      <c r="C35" s="495"/>
      <c r="D35" s="32"/>
      <c r="E35" s="215"/>
      <c r="F35" s="215"/>
      <c r="G35" s="215"/>
      <c r="H35" s="749"/>
      <c r="I35" s="218"/>
    </row>
    <row r="36" spans="1:12" x14ac:dyDescent="0.25">
      <c r="A36" s="33"/>
      <c r="B36" s="418"/>
      <c r="C36" s="495"/>
      <c r="D36" s="32"/>
      <c r="E36" s="215"/>
      <c r="F36" s="215"/>
      <c r="G36" s="215"/>
      <c r="H36" s="32"/>
      <c r="I36" s="750"/>
    </row>
    <row r="37" spans="1:12" x14ac:dyDescent="0.25">
      <c r="A37" s="33"/>
      <c r="B37" s="418"/>
      <c r="C37" s="495"/>
      <c r="D37" s="32"/>
      <c r="E37" s="215"/>
      <c r="F37" s="215"/>
      <c r="G37" s="215"/>
      <c r="H37" s="32"/>
      <c r="I37" s="218"/>
    </row>
    <row r="38" spans="1:12" x14ac:dyDescent="0.25">
      <c r="A38" s="33"/>
      <c r="B38" s="418"/>
      <c r="C38" s="495"/>
      <c r="D38" s="32"/>
      <c r="E38" s="215"/>
      <c r="F38" s="215"/>
      <c r="G38" s="215"/>
      <c r="H38" s="32"/>
      <c r="I38" s="218"/>
    </row>
    <row r="39" spans="1:12" x14ac:dyDescent="0.25">
      <c r="A39" s="494"/>
      <c r="B39" s="532"/>
      <c r="C39" s="495"/>
      <c r="D39" s="32"/>
      <c r="E39" s="215"/>
      <c r="F39" s="215"/>
      <c r="G39" s="215"/>
      <c r="H39" s="32"/>
      <c r="I39" s="218"/>
    </row>
    <row r="40" spans="1:12" x14ac:dyDescent="0.25">
      <c r="A40" s="494"/>
      <c r="B40" s="532"/>
      <c r="C40" s="495"/>
      <c r="D40" s="32"/>
      <c r="E40" s="215"/>
      <c r="F40" s="215"/>
      <c r="G40" s="215"/>
      <c r="H40" s="32"/>
      <c r="I40" s="218"/>
    </row>
    <row r="41" spans="1:12" x14ac:dyDescent="0.25">
      <c r="A41" s="187" t="s">
        <v>143</v>
      </c>
      <c r="B41" s="188"/>
      <c r="C41" s="188"/>
      <c r="D41" s="231">
        <f>+SUM(D7:D40)</f>
        <v>0</v>
      </c>
      <c r="E41" s="232"/>
      <c r="F41" s="232"/>
      <c r="G41" s="232"/>
      <c r="H41" s="231">
        <f>+SUM(H7:H40)</f>
        <v>0</v>
      </c>
      <c r="I41" s="233">
        <f>+SUM(I7:I40)</f>
        <v>0</v>
      </c>
      <c r="K41" s="73" t="s">
        <v>6</v>
      </c>
      <c r="L41" s="85">
        <f>+D41-H41-I41</f>
        <v>0</v>
      </c>
    </row>
    <row r="42" spans="1:12" x14ac:dyDescent="0.25">
      <c r="A42" s="262"/>
      <c r="B42" s="115"/>
      <c r="C42" s="115"/>
      <c r="D42" s="557"/>
      <c r="E42" s="558"/>
      <c r="F42" s="558"/>
      <c r="G42" s="558"/>
      <c r="H42" s="559" t="e">
        <f>+H41/D41</f>
        <v>#DIV/0!</v>
      </c>
      <c r="I42" s="559" t="e">
        <f>+I41/D41</f>
        <v>#DIV/0!</v>
      </c>
    </row>
    <row r="43" spans="1:12" x14ac:dyDescent="0.25">
      <c r="A43" s="503" t="s">
        <v>30</v>
      </c>
      <c r="B43" s="159"/>
      <c r="C43" s="560">
        <v>0.125</v>
      </c>
      <c r="D43" s="147">
        <f>+D41*0.125</f>
        <v>0</v>
      </c>
      <c r="E43" s="147"/>
      <c r="F43" s="147"/>
      <c r="G43" s="147"/>
      <c r="H43" s="147">
        <f>+H41*0.125</f>
        <v>0</v>
      </c>
      <c r="I43" s="147">
        <f>+I41*0.125</f>
        <v>0</v>
      </c>
    </row>
    <row r="44" spans="1:12" x14ac:dyDescent="0.25">
      <c r="A44" s="262"/>
      <c r="B44" s="115"/>
      <c r="C44" s="115"/>
      <c r="D44" s="557"/>
      <c r="E44" s="558"/>
      <c r="F44" s="558"/>
      <c r="G44" s="558"/>
      <c r="H44" s="557"/>
      <c r="I44" s="557"/>
    </row>
    <row r="45" spans="1:12" x14ac:dyDescent="0.25">
      <c r="A45" s="503" t="s">
        <v>31</v>
      </c>
      <c r="B45" s="159"/>
      <c r="C45" s="561"/>
      <c r="D45" s="150"/>
      <c r="E45" s="150"/>
      <c r="F45" s="150"/>
      <c r="G45" s="150"/>
      <c r="H45" s="150"/>
      <c r="I45" s="562"/>
    </row>
    <row r="46" spans="1:12" ht="15.75" thickBot="1" x14ac:dyDescent="0.3">
      <c r="A46" s="262" t="s">
        <v>208</v>
      </c>
      <c r="B46" s="563"/>
      <c r="C46" s="564"/>
      <c r="D46" s="565"/>
      <c r="E46" s="566">
        <v>-36916</v>
      </c>
      <c r="F46" s="566"/>
      <c r="G46" s="566"/>
      <c r="H46" s="567"/>
      <c r="I46" s="567"/>
    </row>
    <row r="47" spans="1:12" ht="15.75" thickTop="1" x14ac:dyDescent="0.25">
      <c r="A47" s="262" t="s">
        <v>212</v>
      </c>
      <c r="B47" s="568">
        <f>+D41-B46</f>
        <v>0</v>
      </c>
      <c r="C47" s="569" t="s">
        <v>213</v>
      </c>
      <c r="D47" s="570"/>
      <c r="E47" s="571"/>
      <c r="F47" s="571"/>
      <c r="G47" s="571"/>
      <c r="H47" s="572"/>
      <c r="I47" s="572"/>
      <c r="J47" s="3"/>
    </row>
    <row r="48" spans="1:12" x14ac:dyDescent="0.25">
      <c r="A48" s="573" t="s">
        <v>214</v>
      </c>
      <c r="B48" s="287">
        <f>+B47-B49</f>
        <v>0</v>
      </c>
      <c r="C48" s="574">
        <f>+'B_1 Gebäude Kaltmiete'!C75</f>
        <v>1.4999999999999999E-2</v>
      </c>
      <c r="D48" s="575">
        <f>+C48*B48</f>
        <v>0</v>
      </c>
      <c r="E48" s="571"/>
      <c r="F48" s="571"/>
      <c r="G48" s="571"/>
      <c r="H48" s="567" t="e">
        <f>+D48*$H$42</f>
        <v>#DIV/0!</v>
      </c>
      <c r="I48" s="567" t="e">
        <f>+D48*$I$42</f>
        <v>#DIV/0!</v>
      </c>
      <c r="J48" s="3"/>
    </row>
    <row r="49" spans="1:12" x14ac:dyDescent="0.25">
      <c r="A49" s="573" t="s">
        <v>215</v>
      </c>
      <c r="B49" s="362"/>
      <c r="C49" s="576"/>
      <c r="D49" s="571">
        <f>+C49*B49</f>
        <v>0</v>
      </c>
      <c r="E49" s="558"/>
      <c r="F49" s="558"/>
      <c r="G49" s="558"/>
      <c r="H49" s="577" t="e">
        <f>+D49*$H$42</f>
        <v>#DIV/0!</v>
      </c>
      <c r="I49" s="577" t="e">
        <f>+D49*$I$42</f>
        <v>#DIV/0!</v>
      </c>
      <c r="J49" s="3"/>
    </row>
    <row r="50" spans="1:12" x14ac:dyDescent="0.25">
      <c r="A50" s="148" t="s">
        <v>31</v>
      </c>
      <c r="B50" s="526"/>
      <c r="C50" s="236"/>
      <c r="D50" s="527">
        <f>SUM(D48:D49)</f>
        <v>0</v>
      </c>
      <c r="E50" s="237"/>
      <c r="F50" s="237"/>
      <c r="G50" s="237"/>
      <c r="H50" s="527" t="e">
        <f>SUM(H48:H49)</f>
        <v>#DIV/0!</v>
      </c>
      <c r="I50" s="527" t="e">
        <f>SUM(I48:I49)</f>
        <v>#DIV/0!</v>
      </c>
      <c r="K50" s="73" t="s">
        <v>6</v>
      </c>
      <c r="L50" s="85" t="e">
        <f>+D50-H50-I50</f>
        <v>#DIV/0!</v>
      </c>
    </row>
    <row r="51" spans="1:12" x14ac:dyDescent="0.25">
      <c r="A51" s="25"/>
      <c r="B51" s="24"/>
      <c r="C51" s="217"/>
      <c r="D51" s="8"/>
      <c r="E51" s="8"/>
      <c r="F51" s="8"/>
      <c r="G51" s="8"/>
      <c r="H51" s="230"/>
      <c r="I51" s="230"/>
      <c r="K51" s="19"/>
    </row>
    <row r="52" spans="1:12" x14ac:dyDescent="0.25">
      <c r="A52" s="148" t="s">
        <v>14</v>
      </c>
      <c r="B52" s="526"/>
      <c r="C52" s="236">
        <v>8.0000000000000002E-3</v>
      </c>
      <c r="D52" s="235">
        <f>+D41*C52</f>
        <v>0</v>
      </c>
      <c r="E52" s="237"/>
      <c r="F52" s="237"/>
      <c r="G52" s="237"/>
      <c r="H52" s="235">
        <f>+C52*H41</f>
        <v>0</v>
      </c>
      <c r="I52" s="235">
        <f>+I41*C52</f>
        <v>0</v>
      </c>
      <c r="K52" s="19"/>
    </row>
    <row r="53" spans="1:12" x14ac:dyDescent="0.25">
      <c r="A53" s="26"/>
      <c r="B53" s="17"/>
      <c r="C53" s="20"/>
      <c r="D53" s="13"/>
      <c r="E53" s="13"/>
      <c r="F53" s="13"/>
      <c r="G53" s="13"/>
      <c r="H53" s="227"/>
      <c r="I53" s="227"/>
      <c r="K53" s="19"/>
    </row>
    <row r="54" spans="1:12" x14ac:dyDescent="0.25">
      <c r="A54" s="148" t="s">
        <v>301</v>
      </c>
      <c r="B54" s="526"/>
      <c r="C54" s="234"/>
      <c r="D54" s="239"/>
      <c r="E54" s="239"/>
      <c r="F54" s="239"/>
      <c r="G54" s="239"/>
      <c r="H54" s="239"/>
      <c r="I54" s="149"/>
      <c r="K54" s="19"/>
    </row>
    <row r="55" spans="1:12" x14ac:dyDescent="0.25">
      <c r="A55" s="160" t="s">
        <v>32</v>
      </c>
      <c r="B55" s="578" t="s">
        <v>218</v>
      </c>
      <c r="C55" s="496" t="s">
        <v>60</v>
      </c>
      <c r="D55" s="238"/>
      <c r="E55" s="497"/>
      <c r="F55" s="497"/>
      <c r="G55" s="497"/>
      <c r="H55" s="242" t="e">
        <f>+'A Flächen'!E174*'D Ausstattung'!D55</f>
        <v>#DIV/0!</v>
      </c>
      <c r="I55" s="242" t="e">
        <f>+D55*'A Flächen'!E175</f>
        <v>#DIV/0!</v>
      </c>
      <c r="K55" s="19"/>
    </row>
    <row r="56" spans="1:12" x14ac:dyDescent="0.25">
      <c r="A56" s="160" t="s">
        <v>224</v>
      </c>
      <c r="B56" s="534" t="s">
        <v>218</v>
      </c>
      <c r="C56" s="496" t="s">
        <v>60</v>
      </c>
      <c r="D56" s="238"/>
      <c r="E56" s="497"/>
      <c r="F56" s="497"/>
      <c r="G56" s="497"/>
      <c r="H56" s="242" t="e">
        <f>+D56*'A Flächen'!E174</f>
        <v>#DIV/0!</v>
      </c>
      <c r="I56" s="242" t="e">
        <f>+D56*'A Flächen'!E175</f>
        <v>#DIV/0!</v>
      </c>
      <c r="K56" s="19"/>
    </row>
    <row r="57" spans="1:12" x14ac:dyDescent="0.25">
      <c r="A57" s="148" t="s">
        <v>144</v>
      </c>
      <c r="B57" s="526"/>
      <c r="C57" s="236"/>
      <c r="D57" s="235">
        <f>+D56+D55</f>
        <v>0</v>
      </c>
      <c r="E57" s="237"/>
      <c r="F57" s="237"/>
      <c r="G57" s="237"/>
      <c r="H57" s="235" t="e">
        <f>+H56+H55</f>
        <v>#DIV/0!</v>
      </c>
      <c r="I57" s="235" t="e">
        <f>+I56+I55</f>
        <v>#DIV/0!</v>
      </c>
      <c r="K57" s="19"/>
    </row>
    <row r="58" spans="1:12" x14ac:dyDescent="0.25">
      <c r="A58" s="25"/>
      <c r="B58" s="24"/>
      <c r="C58" s="217"/>
      <c r="D58" s="7"/>
      <c r="E58" s="8"/>
      <c r="F58" s="8"/>
      <c r="G58" s="8"/>
      <c r="H58" s="230"/>
      <c r="I58" s="230"/>
      <c r="K58" s="19"/>
    </row>
    <row r="59" spans="1:12" x14ac:dyDescent="0.25">
      <c r="A59" s="148" t="s">
        <v>145</v>
      </c>
      <c r="B59" s="526"/>
      <c r="C59" s="213"/>
      <c r="D59" s="235">
        <f>+D57+D52+D50+D43</f>
        <v>0</v>
      </c>
      <c r="E59" s="235"/>
      <c r="F59" s="235"/>
      <c r="G59" s="235"/>
      <c r="H59" s="235" t="e">
        <f>+H57+H52+H50+H43</f>
        <v>#DIV/0!</v>
      </c>
      <c r="I59" s="235" t="e">
        <f>+I57+I52+I50+I43</f>
        <v>#DIV/0!</v>
      </c>
    </row>
    <row r="60" spans="1:12" x14ac:dyDescent="0.25">
      <c r="A60" s="216"/>
      <c r="B60" s="22"/>
      <c r="C60" s="22"/>
      <c r="D60" s="145"/>
      <c r="E60" s="145"/>
      <c r="F60" s="145"/>
      <c r="G60" s="145"/>
      <c r="H60" s="242"/>
      <c r="I60" s="242"/>
    </row>
    <row r="61" spans="1:12" x14ac:dyDescent="0.25">
      <c r="A61" s="579" t="s">
        <v>18</v>
      </c>
      <c r="B61" s="53"/>
      <c r="C61" s="580">
        <f>+'B_1 Gebäude Kaltmiete'!B93</f>
        <v>0.96499999999999997</v>
      </c>
      <c r="D61" s="581"/>
      <c r="E61" s="240"/>
      <c r="F61" s="240"/>
      <c r="G61" s="240"/>
      <c r="H61" s="241"/>
      <c r="I61" s="241"/>
    </row>
    <row r="62" spans="1:12" x14ac:dyDescent="0.25">
      <c r="A62" s="262" t="s">
        <v>225</v>
      </c>
      <c r="B62" s="56"/>
      <c r="C62" s="56">
        <f>+Stammdaten!B7*12*C61</f>
        <v>0</v>
      </c>
      <c r="D62" s="56"/>
      <c r="E62" s="27"/>
      <c r="F62" s="27"/>
      <c r="G62" s="27"/>
      <c r="H62" s="27"/>
      <c r="I62" s="27"/>
    </row>
    <row r="63" spans="1:12" ht="18.75" x14ac:dyDescent="0.3">
      <c r="A63" s="243" t="s">
        <v>298</v>
      </c>
      <c r="B63" s="252"/>
      <c r="C63" s="244"/>
      <c r="D63" s="245" t="e">
        <f>+D59/$C$62</f>
        <v>#DIV/0!</v>
      </c>
      <c r="E63" s="245"/>
      <c r="F63" s="245"/>
      <c r="G63" s="245"/>
      <c r="H63" s="245" t="e">
        <f>+H59/$C$62</f>
        <v>#DIV/0!</v>
      </c>
      <c r="I63" s="245" t="e">
        <f>+I59/$C$62</f>
        <v>#DIV/0!</v>
      </c>
      <c r="K63" s="73" t="s">
        <v>6</v>
      </c>
      <c r="L63" s="85" t="e">
        <f>+I63+H63-D63</f>
        <v>#DIV/0!</v>
      </c>
    </row>
    <row r="64" spans="1:12" x14ac:dyDescent="0.25">
      <c r="D64" s="5"/>
      <c r="E64" s="5"/>
      <c r="F64" s="5"/>
      <c r="G64" s="5"/>
      <c r="H64" s="5"/>
      <c r="I64" s="5"/>
    </row>
    <row r="65" spans="4:9" x14ac:dyDescent="0.25">
      <c r="D65" s="5"/>
      <c r="E65" s="5"/>
      <c r="F65" s="5"/>
      <c r="G65" s="5"/>
      <c r="H65" s="5"/>
      <c r="I65" s="5"/>
    </row>
    <row r="66" spans="4:9" x14ac:dyDescent="0.25">
      <c r="D66" s="5"/>
      <c r="E66" s="5"/>
      <c r="F66" s="5"/>
      <c r="G66" s="5"/>
      <c r="H66" s="5"/>
      <c r="I66" s="5"/>
    </row>
    <row r="67" spans="4:9" x14ac:dyDescent="0.25">
      <c r="D67" s="5"/>
      <c r="E67" s="5"/>
      <c r="F67" s="5"/>
      <c r="G67" s="5"/>
      <c r="H67" s="5"/>
      <c r="I67" s="5"/>
    </row>
    <row r="68" spans="4:9" x14ac:dyDescent="0.25">
      <c r="D68" s="5"/>
      <c r="E68" s="5"/>
      <c r="F68" s="5"/>
      <c r="G68" s="5"/>
      <c r="H68" s="5"/>
      <c r="I68" s="5"/>
    </row>
    <row r="69" spans="4:9" x14ac:dyDescent="0.25">
      <c r="D69" s="5"/>
      <c r="E69" s="5"/>
      <c r="F69" s="5"/>
      <c r="G69" s="5"/>
      <c r="H69" s="5"/>
      <c r="I69" s="5"/>
    </row>
    <row r="70" spans="4:9" x14ac:dyDescent="0.25">
      <c r="D70" s="5"/>
      <c r="E70" s="5"/>
      <c r="F70" s="5"/>
      <c r="G70" s="5"/>
      <c r="H70" s="5"/>
      <c r="I70" s="5"/>
    </row>
    <row r="71" spans="4:9" x14ac:dyDescent="0.25">
      <c r="D71" s="5"/>
      <c r="E71" s="5"/>
      <c r="F71" s="5"/>
      <c r="G71" s="5"/>
      <c r="H71" s="5"/>
      <c r="I71" s="5"/>
    </row>
    <row r="72" spans="4:9" x14ac:dyDescent="0.25">
      <c r="D72" s="5"/>
      <c r="E72" s="5"/>
      <c r="F72" s="5"/>
      <c r="G72" s="5"/>
      <c r="H72" s="5"/>
      <c r="I72" s="5"/>
    </row>
    <row r="73" spans="4:9" x14ac:dyDescent="0.25">
      <c r="D73" s="5"/>
      <c r="E73" s="5"/>
      <c r="F73" s="5"/>
      <c r="G73" s="5"/>
      <c r="H73" s="5"/>
      <c r="I73" s="5"/>
    </row>
    <row r="74" spans="4:9" x14ac:dyDescent="0.25">
      <c r="D74" s="5"/>
      <c r="E74" s="5"/>
      <c r="F74" s="5"/>
      <c r="G74" s="5"/>
      <c r="H74" s="5"/>
      <c r="I74" s="5"/>
    </row>
    <row r="75" spans="4:9" x14ac:dyDescent="0.25">
      <c r="D75" s="5"/>
      <c r="E75" s="5"/>
      <c r="F75" s="5"/>
      <c r="G75" s="5"/>
      <c r="H75" s="5"/>
      <c r="I75" s="5"/>
    </row>
    <row r="76" spans="4:9" x14ac:dyDescent="0.25">
      <c r="D76" s="5"/>
      <c r="E76" s="5"/>
      <c r="F76" s="5"/>
      <c r="G76" s="5"/>
      <c r="H76" s="5"/>
      <c r="I76" s="5"/>
    </row>
    <row r="77" spans="4:9" x14ac:dyDescent="0.25">
      <c r="D77" s="5"/>
      <c r="E77" s="5"/>
      <c r="F77" s="5"/>
      <c r="G77" s="5"/>
      <c r="H77" s="5"/>
      <c r="I77" s="5"/>
    </row>
    <row r="78" spans="4:9" x14ac:dyDescent="0.25">
      <c r="D78" s="5"/>
      <c r="E78" s="5"/>
      <c r="F78" s="5"/>
      <c r="G78" s="5"/>
      <c r="H78" s="5"/>
      <c r="I78" s="5"/>
    </row>
    <row r="79" spans="4:9" x14ac:dyDescent="0.25">
      <c r="D79" s="5"/>
      <c r="E79" s="5"/>
      <c r="F79" s="5"/>
      <c r="G79" s="5"/>
      <c r="H79" s="5"/>
      <c r="I79" s="5"/>
    </row>
    <row r="80" spans="4:9" x14ac:dyDescent="0.25">
      <c r="D80" s="5"/>
      <c r="E80" s="5"/>
      <c r="F80" s="5"/>
      <c r="G80" s="5"/>
      <c r="H80" s="5"/>
      <c r="I80" s="5"/>
    </row>
    <row r="81" spans="4:9" x14ac:dyDescent="0.25">
      <c r="D81" s="5"/>
      <c r="E81" s="5"/>
      <c r="F81" s="5"/>
      <c r="G81" s="5"/>
      <c r="H81" s="5"/>
      <c r="I81" s="5"/>
    </row>
    <row r="82" spans="4:9" x14ac:dyDescent="0.25">
      <c r="D82" s="5"/>
      <c r="E82" s="5"/>
      <c r="F82" s="5"/>
      <c r="G82" s="5"/>
      <c r="H82" s="5"/>
      <c r="I82" s="5"/>
    </row>
    <row r="83" spans="4:9" x14ac:dyDescent="0.25">
      <c r="D83" s="5"/>
      <c r="E83" s="5"/>
      <c r="F83" s="5"/>
      <c r="G83" s="5"/>
      <c r="H83" s="5"/>
      <c r="I83" s="5"/>
    </row>
    <row r="84" spans="4:9" x14ac:dyDescent="0.25">
      <c r="D84" s="5"/>
      <c r="E84" s="5"/>
      <c r="F84" s="5"/>
      <c r="G84" s="5"/>
      <c r="H84" s="5"/>
      <c r="I84" s="5"/>
    </row>
    <row r="85" spans="4:9" x14ac:dyDescent="0.25">
      <c r="D85" s="5"/>
      <c r="E85" s="5"/>
      <c r="F85" s="5"/>
      <c r="G85" s="5"/>
      <c r="H85" s="5"/>
      <c r="I85" s="5"/>
    </row>
    <row r="86" spans="4:9" x14ac:dyDescent="0.25">
      <c r="D86" s="5"/>
      <c r="E86" s="5"/>
      <c r="F86" s="5"/>
      <c r="G86" s="5"/>
      <c r="H86" s="5"/>
      <c r="I86" s="5"/>
    </row>
  </sheetData>
  <conditionalFormatting sqref="L41">
    <cfRule type="expression" dxfId="4" priority="3">
      <formula>OR(L41&lt;-0.0009,L41&gt;0.0009)</formula>
    </cfRule>
  </conditionalFormatting>
  <conditionalFormatting sqref="L50">
    <cfRule type="expression" dxfId="3" priority="2">
      <formula>OR(L50&lt;-0.0009,L50&gt;0.0009)</formula>
    </cfRule>
  </conditionalFormatting>
  <conditionalFormatting sqref="L63">
    <cfRule type="expression" dxfId="2" priority="1">
      <formula>OR(L63&lt;-0.0009,L63&gt;0.0009)</formula>
    </cfRule>
  </conditionalFormatting>
  <pageMargins left="0.7" right="0.7" top="0.78740157499999996" bottom="0.78740157499999996" header="0.3" footer="0.3"/>
  <pageSetup paperSize="9" scale="74"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J52"/>
  <sheetViews>
    <sheetView zoomScaleNormal="100" workbookViewId="0">
      <selection activeCell="H20" sqref="H20"/>
    </sheetView>
  </sheetViews>
  <sheetFormatPr baseColWidth="10" defaultRowHeight="15" x14ac:dyDescent="0.25"/>
  <cols>
    <col min="2" max="3" width="11.42578125" customWidth="1"/>
    <col min="4" max="4" width="13" bestFit="1" customWidth="1"/>
    <col min="5" max="5" width="13.28515625" customWidth="1"/>
    <col min="6" max="6" width="13.42578125" customWidth="1"/>
    <col min="7" max="7" width="15.28515625" customWidth="1"/>
    <col min="8" max="8" width="17.85546875" customWidth="1"/>
    <col min="9" max="9" width="17.42578125" customWidth="1"/>
  </cols>
  <sheetData>
    <row r="1" spans="1:10" ht="26.1" x14ac:dyDescent="0.3">
      <c r="A1" s="35" t="s">
        <v>34</v>
      </c>
      <c r="B1" s="36"/>
      <c r="C1" s="36"/>
      <c r="D1" s="36"/>
      <c r="E1" s="36"/>
      <c r="F1" s="43"/>
      <c r="G1" s="52"/>
      <c r="H1" s="52"/>
      <c r="I1" s="53"/>
    </row>
    <row r="2" spans="1:10" ht="26.25" x14ac:dyDescent="0.4">
      <c r="A2" s="282" t="s">
        <v>161</v>
      </c>
      <c r="B2" s="41"/>
      <c r="C2" s="41"/>
      <c r="D2" s="41"/>
      <c r="E2" s="41"/>
      <c r="F2" s="47"/>
      <c r="G2" s="54"/>
      <c r="H2" s="54"/>
      <c r="I2" s="516" t="str">
        <f>+Stammdaten!D2</f>
        <v>Version 1.2</v>
      </c>
    </row>
    <row r="3" spans="1:10" x14ac:dyDescent="0.25">
      <c r="A3" s="92">
        <f>+Stammdaten!B5</f>
        <v>0</v>
      </c>
      <c r="B3" s="50"/>
      <c r="C3" s="55"/>
      <c r="D3" s="55">
        <f>+Stammdaten!B3</f>
        <v>0</v>
      </c>
      <c r="E3" s="55"/>
      <c r="F3" s="50"/>
      <c r="G3" s="40"/>
      <c r="H3" s="33" t="s">
        <v>49</v>
      </c>
      <c r="I3" s="34"/>
    </row>
    <row r="4" spans="1:10" ht="18.95" x14ac:dyDescent="0.25">
      <c r="A4" s="384"/>
      <c r="B4" s="47"/>
      <c r="C4" s="47"/>
      <c r="D4" s="47"/>
      <c r="E4" s="47"/>
      <c r="F4" s="385"/>
      <c r="G4" s="47"/>
      <c r="H4" s="47"/>
      <c r="I4" s="318"/>
    </row>
    <row r="5" spans="1:10" ht="37.5" x14ac:dyDescent="0.3">
      <c r="A5" s="365"/>
      <c r="B5" s="47"/>
      <c r="C5" s="47"/>
      <c r="D5" s="47"/>
      <c r="E5" s="47"/>
      <c r="F5" s="47"/>
      <c r="G5" s="319" t="s">
        <v>23</v>
      </c>
      <c r="H5" s="320" t="s">
        <v>48</v>
      </c>
      <c r="I5" s="386" t="s">
        <v>5</v>
      </c>
    </row>
    <row r="6" spans="1:10" x14ac:dyDescent="0.25">
      <c r="A6" s="365"/>
      <c r="B6" s="47"/>
      <c r="C6" s="47"/>
      <c r="D6" s="47"/>
      <c r="E6" s="47"/>
      <c r="F6" s="47"/>
      <c r="G6" s="321"/>
      <c r="H6" s="321"/>
      <c r="I6" s="387"/>
    </row>
    <row r="7" spans="1:10" s="6" customFormat="1" ht="18.75" x14ac:dyDescent="0.3">
      <c r="A7" s="11" t="s">
        <v>299</v>
      </c>
      <c r="B7" s="12"/>
      <c r="C7" s="12"/>
      <c r="D7" s="12"/>
      <c r="E7" s="12"/>
      <c r="F7" s="12"/>
      <c r="G7" s="322"/>
      <c r="H7" s="323" t="e">
        <f>+'A Flächen'!E174</f>
        <v>#DIV/0!</v>
      </c>
      <c r="I7" s="388" t="e">
        <f>+'A Flächen'!E175</f>
        <v>#DIV/0!</v>
      </c>
    </row>
    <row r="8" spans="1:10" ht="18.75" x14ac:dyDescent="0.3">
      <c r="A8" s="303" t="s">
        <v>151</v>
      </c>
      <c r="B8" s="43"/>
      <c r="C8" s="43"/>
      <c r="D8" s="304"/>
      <c r="E8" s="43"/>
      <c r="F8" s="43"/>
      <c r="G8" s="600" t="e">
        <f>+'B_1 Gebäude Kaltmiete'!D121</f>
        <v>#DIV/0!</v>
      </c>
      <c r="H8" s="600" t="e">
        <f>+'B_1 Gebäude Kaltmiete'!E121</f>
        <v>#DIV/0!</v>
      </c>
      <c r="I8" s="601" t="e">
        <f>+'B_1 Gebäude Kaltmiete'!F121</f>
        <v>#DIV/0!</v>
      </c>
    </row>
    <row r="9" spans="1:10" ht="18.75" x14ac:dyDescent="0.3">
      <c r="A9" s="88" t="s">
        <v>152</v>
      </c>
      <c r="B9" s="58"/>
      <c r="C9" s="47"/>
      <c r="D9" s="305"/>
      <c r="E9" s="220"/>
      <c r="F9" s="58"/>
      <c r="G9" s="602" t="e">
        <f>+'C_1 Nebenkosten'!C34</f>
        <v>#DIV/0!</v>
      </c>
      <c r="H9" s="602" t="e">
        <f>'C_1 Nebenkosten'!D34</f>
        <v>#DIV/0!</v>
      </c>
      <c r="I9" s="603" t="e">
        <f>+'C_1 Nebenkosten'!F34</f>
        <v>#DIV/0!</v>
      </c>
      <c r="J9" s="3"/>
    </row>
    <row r="10" spans="1:10" ht="18.75" x14ac:dyDescent="0.3">
      <c r="A10" s="664" t="s">
        <v>86</v>
      </c>
      <c r="B10" s="89"/>
      <c r="C10" s="415"/>
      <c r="D10" s="665"/>
      <c r="E10" s="221"/>
      <c r="F10" s="666"/>
      <c r="G10" s="602" t="e">
        <f>+'D Ausstattung'!D63</f>
        <v>#DIV/0!</v>
      </c>
      <c r="H10" s="602" t="e">
        <f>+'D Ausstattung'!H63</f>
        <v>#DIV/0!</v>
      </c>
      <c r="I10" s="603" t="e">
        <f>+'D Ausstattung'!I63</f>
        <v>#DIV/0!</v>
      </c>
    </row>
    <row r="11" spans="1:10" ht="18.75" x14ac:dyDescent="0.3">
      <c r="A11" s="88" t="s">
        <v>278</v>
      </c>
      <c r="B11" s="58"/>
      <c r="C11" s="47"/>
      <c r="D11" s="305"/>
      <c r="E11" s="220"/>
      <c r="F11" s="58"/>
      <c r="G11" s="604"/>
      <c r="H11" s="323">
        <f>+'B_2 Infrastr. zentr. Dienste'!E161</f>
        <v>0</v>
      </c>
      <c r="I11" s="388">
        <f>+'B_2 Infrastr. zentr. Dienste'!F161</f>
        <v>1</v>
      </c>
    </row>
    <row r="12" spans="1:10" ht="18.75" x14ac:dyDescent="0.3">
      <c r="A12" s="454" t="s">
        <v>227</v>
      </c>
      <c r="B12" s="450"/>
      <c r="C12" s="450"/>
      <c r="D12" s="455"/>
      <c r="E12" s="450"/>
      <c r="F12" s="450"/>
      <c r="G12" s="670">
        <f>IF('B_2 Infrastr. zentr. Dienste'!H32&gt;0,'B_2 Infrastr. zentr. Dienste'!D169,0)</f>
        <v>0</v>
      </c>
      <c r="H12" s="670">
        <f>IF('B_2 Infrastr. zentr. Dienste'!H32&gt;0,'B_2 Infrastr. zentr. Dienste'!E169,0)</f>
        <v>0</v>
      </c>
      <c r="I12" s="671">
        <f>IF('B_2 Infrastr. zentr. Dienste'!H32&gt;0,'B_2 Infrastr. zentr. Dienste'!F169,0)</f>
        <v>0</v>
      </c>
    </row>
    <row r="13" spans="1:10" ht="18.75" x14ac:dyDescent="0.3">
      <c r="A13" s="454" t="s">
        <v>228</v>
      </c>
      <c r="B13" s="456"/>
      <c r="C13" s="450"/>
      <c r="D13" s="455"/>
      <c r="E13" s="457"/>
      <c r="F13" s="456"/>
      <c r="G13" s="605">
        <f>IF('C_2 Nebenk. zentr. Dienste'!C30&gt;0,'C_2 Nebenk. zentr. Dienste'!C36,0)</f>
        <v>0</v>
      </c>
      <c r="H13" s="605">
        <f>IF('C_2 Nebenk. zentr. Dienste'!D30&gt;0,'C_2 Nebenk. zentr. Dienste'!D36,0)</f>
        <v>0</v>
      </c>
      <c r="I13" s="606">
        <f>IF('C_2 Nebenk. zentr. Dienste'!E30&gt;0,'C_2 Nebenk. zentr. Dienste'!E36,0)</f>
        <v>0</v>
      </c>
    </row>
    <row r="14" spans="1:10" ht="18.75" x14ac:dyDescent="0.3">
      <c r="A14" s="824" t="s">
        <v>248</v>
      </c>
      <c r="B14" s="825"/>
      <c r="C14" s="825"/>
      <c r="D14" s="825"/>
      <c r="E14" s="825"/>
      <c r="F14" s="826"/>
      <c r="G14" s="515" t="e">
        <f>+G8+G9+G10+G12+G13</f>
        <v>#DIV/0!</v>
      </c>
      <c r="H14" s="515" t="e">
        <f>+H8+H9+H10+H12+H13</f>
        <v>#DIV/0!</v>
      </c>
      <c r="I14" s="607" t="e">
        <f>+I8+I9+I10+I12+I13</f>
        <v>#DIV/0!</v>
      </c>
    </row>
    <row r="15" spans="1:10" ht="15.75" thickBot="1" x14ac:dyDescent="0.3">
      <c r="A15" s="389"/>
      <c r="B15" s="58"/>
      <c r="C15" s="58"/>
      <c r="D15" s="58"/>
      <c r="E15" s="220"/>
      <c r="F15" s="58"/>
      <c r="G15" s="324"/>
      <c r="H15" s="325"/>
      <c r="I15" s="390"/>
    </row>
    <row r="16" spans="1:10" x14ac:dyDescent="0.2">
      <c r="A16" s="391"/>
      <c r="B16" s="186"/>
      <c r="C16" s="186"/>
      <c r="D16" s="186"/>
      <c r="E16" s="283"/>
      <c r="F16" s="186"/>
      <c r="G16" s="326"/>
      <c r="H16" s="327"/>
      <c r="I16" s="392"/>
    </row>
    <row r="17" spans="1:9" x14ac:dyDescent="0.2">
      <c r="A17" s="190"/>
      <c r="B17" s="185"/>
      <c r="C17" s="185"/>
      <c r="D17" s="185"/>
      <c r="E17" s="284"/>
      <c r="F17" s="185"/>
      <c r="G17" s="328"/>
      <c r="H17" s="329"/>
      <c r="I17" s="393"/>
    </row>
    <row r="18" spans="1:9" x14ac:dyDescent="0.2">
      <c r="A18" s="190"/>
      <c r="B18" s="185"/>
      <c r="C18" s="185"/>
      <c r="D18" s="185"/>
      <c r="E18" s="284"/>
      <c r="F18" s="185"/>
      <c r="G18" s="328"/>
      <c r="H18" s="329"/>
      <c r="I18" s="393"/>
    </row>
    <row r="19" spans="1:9" ht="9.75" customHeight="1" thickBot="1" x14ac:dyDescent="0.25">
      <c r="A19" s="192"/>
      <c r="B19" s="285"/>
      <c r="C19" s="285"/>
      <c r="D19" s="285"/>
      <c r="E19" s="286"/>
      <c r="F19" s="285"/>
      <c r="G19" s="330"/>
      <c r="H19" s="331"/>
      <c r="I19" s="394"/>
    </row>
    <row r="20" spans="1:9" x14ac:dyDescent="0.25">
      <c r="A20" s="86" t="s">
        <v>249</v>
      </c>
      <c r="B20" s="58"/>
      <c r="C20" s="58"/>
      <c r="D20" s="58"/>
      <c r="E20" s="220"/>
      <c r="F20" s="58"/>
      <c r="G20" s="332"/>
      <c r="H20" s="333"/>
      <c r="I20" s="395"/>
    </row>
    <row r="21" spans="1:9" x14ac:dyDescent="0.25">
      <c r="A21" s="86" t="s">
        <v>69</v>
      </c>
      <c r="B21" s="58"/>
      <c r="C21" s="58"/>
      <c r="D21" s="58"/>
      <c r="E21" s="220"/>
      <c r="F21" s="58"/>
      <c r="G21" s="332"/>
      <c r="H21" s="334"/>
      <c r="I21" s="396"/>
    </row>
    <row r="22" spans="1:9" x14ac:dyDescent="0.25">
      <c r="A22" s="87" t="s">
        <v>63</v>
      </c>
      <c r="B22" s="89"/>
      <c r="C22" s="89"/>
      <c r="D22" s="89"/>
      <c r="E22" s="221"/>
      <c r="F22" s="89"/>
      <c r="G22" s="335"/>
      <c r="H22" s="334"/>
      <c r="I22" s="396"/>
    </row>
    <row r="23" spans="1:9" ht="20.100000000000001" thickBot="1" x14ac:dyDescent="0.3">
      <c r="A23" s="397" t="s">
        <v>155</v>
      </c>
      <c r="B23" s="306"/>
      <c r="C23" s="306"/>
      <c r="D23" s="306"/>
      <c r="E23" s="307"/>
      <c r="F23" s="306"/>
      <c r="G23" s="336"/>
      <c r="H23" s="337">
        <f>+SUM(H20:H22)</f>
        <v>0</v>
      </c>
      <c r="I23" s="398"/>
    </row>
    <row r="24" spans="1:9" x14ac:dyDescent="0.2">
      <c r="A24" s="389"/>
      <c r="B24" s="58"/>
      <c r="C24" s="58"/>
      <c r="D24" s="58"/>
      <c r="E24" s="220"/>
      <c r="F24" s="58"/>
      <c r="G24" s="324"/>
      <c r="H24" s="325"/>
      <c r="I24" s="390"/>
    </row>
    <row r="25" spans="1:9" ht="18.95" x14ac:dyDescent="0.25">
      <c r="A25" s="313" t="s">
        <v>157</v>
      </c>
      <c r="B25" s="314"/>
      <c r="C25" s="314"/>
      <c r="D25" s="314"/>
      <c r="E25" s="315"/>
      <c r="F25" s="314"/>
      <c r="G25" s="338" t="e">
        <f>+H25+I25</f>
        <v>#DIV/0!</v>
      </c>
      <c r="H25" s="338" t="e">
        <f>+H14-H23</f>
        <v>#DIV/0!</v>
      </c>
      <c r="I25" s="399" t="e">
        <f>+I14-I20</f>
        <v>#DIV/0!</v>
      </c>
    </row>
    <row r="26" spans="1:9" ht="15.75" thickBot="1" x14ac:dyDescent="0.3">
      <c r="A26" s="668" t="e">
        <f>+IF('E Mietberechnung'!H25&lt;0,"Achtung! Da KdU&lt;100% ggfs Regelsatz-Absenkung für Nebenkosten wegen anderweitiger Bedarfsdeckung","")</f>
        <v>#DIV/0!</v>
      </c>
      <c r="B26" s="58"/>
      <c r="C26" s="58"/>
      <c r="D26" s="58"/>
      <c r="E26" s="220"/>
      <c r="F26" s="58"/>
      <c r="G26" s="324"/>
      <c r="H26" s="325"/>
      <c r="I26" s="390"/>
    </row>
    <row r="27" spans="1:9" x14ac:dyDescent="0.2">
      <c r="A27" s="400"/>
      <c r="B27" s="310"/>
      <c r="C27" s="310"/>
      <c r="D27" s="310"/>
      <c r="E27" s="310"/>
      <c r="F27" s="310"/>
      <c r="G27" s="339"/>
      <c r="H27" s="339"/>
      <c r="I27" s="401"/>
    </row>
    <row r="28" spans="1:9" x14ac:dyDescent="0.2">
      <c r="A28" s="402"/>
      <c r="B28" s="311"/>
      <c r="C28" s="311"/>
      <c r="D28" s="311"/>
      <c r="E28" s="311"/>
      <c r="F28" s="311"/>
      <c r="G28" s="340"/>
      <c r="H28" s="340"/>
      <c r="I28" s="403"/>
    </row>
    <row r="29" spans="1:9" ht="20.25" customHeight="1" thickBot="1" x14ac:dyDescent="0.25">
      <c r="A29" s="404"/>
      <c r="B29" s="312"/>
      <c r="C29" s="312"/>
      <c r="D29" s="312"/>
      <c r="E29" s="312"/>
      <c r="F29" s="312"/>
      <c r="G29" s="341"/>
      <c r="H29" s="341"/>
      <c r="I29" s="405"/>
    </row>
    <row r="30" spans="1:9" ht="18.75" x14ac:dyDescent="0.3">
      <c r="A30" s="366" t="s">
        <v>33</v>
      </c>
      <c r="B30" s="1"/>
      <c r="C30" s="1"/>
      <c r="D30" s="1"/>
      <c r="E30" s="309">
        <v>0.25</v>
      </c>
      <c r="F30" s="308">
        <f>+E30*H23</f>
        <v>0</v>
      </c>
      <c r="G30" s="342"/>
      <c r="H30" s="343"/>
      <c r="I30" s="395"/>
    </row>
    <row r="31" spans="1:9" ht="19.5" thickBot="1" x14ac:dyDescent="0.35">
      <c r="A31" s="397" t="s">
        <v>156</v>
      </c>
      <c r="B31" s="306"/>
      <c r="C31" s="306"/>
      <c r="D31" s="306"/>
      <c r="E31" s="307"/>
      <c r="F31" s="306"/>
      <c r="G31" s="336"/>
      <c r="H31" s="337" t="e">
        <f>+IF(H25&lt;F30,H25,F30)</f>
        <v>#DIV/0!</v>
      </c>
      <c r="I31" s="398"/>
    </row>
    <row r="32" spans="1:9" ht="15.75" thickBot="1" x14ac:dyDescent="0.3">
      <c r="A32" s="406"/>
      <c r="B32" s="407"/>
      <c r="C32" s="407"/>
      <c r="D32" s="407"/>
      <c r="E32" s="407"/>
      <c r="F32" s="407"/>
      <c r="G32" s="344"/>
      <c r="H32" s="344"/>
      <c r="I32" s="408"/>
    </row>
    <row r="33" spans="1:9" ht="27" thickBot="1" x14ac:dyDescent="0.45">
      <c r="A33" s="460" t="s">
        <v>62</v>
      </c>
      <c r="B33" s="462"/>
      <c r="C33" s="462"/>
      <c r="D33" s="462"/>
      <c r="E33" s="463"/>
      <c r="F33" s="462"/>
      <c r="G33" s="461"/>
      <c r="H33" s="461" t="e">
        <f>+H31+H23</f>
        <v>#DIV/0!</v>
      </c>
      <c r="I33" s="464"/>
    </row>
    <row r="34" spans="1:9" x14ac:dyDescent="0.25">
      <c r="A34" s="365"/>
      <c r="B34" s="47"/>
      <c r="C34" s="47"/>
      <c r="D34" s="47"/>
      <c r="E34" s="47"/>
      <c r="F34" s="47"/>
      <c r="G34" s="321"/>
      <c r="H34" s="321"/>
      <c r="I34" s="387"/>
    </row>
    <row r="35" spans="1:9" ht="18.75" x14ac:dyDescent="0.3">
      <c r="A35" s="313" t="s">
        <v>157</v>
      </c>
      <c r="B35" s="314"/>
      <c r="C35" s="314"/>
      <c r="D35" s="314"/>
      <c r="E35" s="315"/>
      <c r="F35" s="314"/>
      <c r="G35" s="338" t="e">
        <f>+H35+I35</f>
        <v>#DIV/0!</v>
      </c>
      <c r="H35" s="338" t="e">
        <f>+H25-H31</f>
        <v>#DIV/0!</v>
      </c>
      <c r="I35" s="399" t="e">
        <f>+I25-I30</f>
        <v>#DIV/0!</v>
      </c>
    </row>
    <row r="36" spans="1:9" ht="15.75" thickBot="1" x14ac:dyDescent="0.3">
      <c r="A36" s="365"/>
      <c r="B36" s="47"/>
      <c r="C36" s="47"/>
      <c r="D36" s="47"/>
      <c r="E36" s="47"/>
      <c r="F36" s="47"/>
      <c r="G36" s="321"/>
      <c r="H36" s="321"/>
      <c r="I36" s="387"/>
    </row>
    <row r="37" spans="1:9" x14ac:dyDescent="0.25">
      <c r="A37" s="400"/>
      <c r="B37" s="310"/>
      <c r="C37" s="310"/>
      <c r="D37" s="310"/>
      <c r="E37" s="310"/>
      <c r="F37" s="310"/>
      <c r="G37" s="339"/>
      <c r="H37" s="339"/>
      <c r="I37" s="401"/>
    </row>
    <row r="38" spans="1:9" x14ac:dyDescent="0.25">
      <c r="A38" s="402"/>
      <c r="B38" s="311"/>
      <c r="C38" s="311"/>
      <c r="D38" s="311"/>
      <c r="E38" s="311"/>
      <c r="F38" s="311"/>
      <c r="G38" s="340"/>
      <c r="H38" s="340"/>
      <c r="I38" s="403"/>
    </row>
    <row r="39" spans="1:9" ht="21" customHeight="1" thickBot="1" x14ac:dyDescent="0.3">
      <c r="A39" s="404"/>
      <c r="B39" s="312"/>
      <c r="C39" s="312"/>
      <c r="D39" s="312"/>
      <c r="E39" s="312"/>
      <c r="F39" s="312"/>
      <c r="G39" s="341"/>
      <c r="H39" s="341"/>
      <c r="I39" s="405"/>
    </row>
    <row r="40" spans="1:9" ht="19.5" thickBot="1" x14ac:dyDescent="0.35">
      <c r="A40" s="411" t="s">
        <v>158</v>
      </c>
      <c r="B40" s="312"/>
      <c r="C40" s="312"/>
      <c r="D40" s="312"/>
      <c r="E40" s="312"/>
      <c r="F40" s="312"/>
      <c r="G40" s="346"/>
      <c r="H40" s="347" t="e">
        <f>+H35</f>
        <v>#DIV/0!</v>
      </c>
      <c r="I40" s="412"/>
    </row>
    <row r="41" spans="1:9" x14ac:dyDescent="0.25">
      <c r="A41" s="365"/>
      <c r="B41" s="47"/>
      <c r="C41" s="47"/>
      <c r="D41" s="47"/>
      <c r="E41" s="47"/>
      <c r="F41" s="47"/>
      <c r="G41" s="321"/>
      <c r="H41" s="321"/>
      <c r="I41" s="387"/>
    </row>
    <row r="42" spans="1:9" ht="18.75" x14ac:dyDescent="0.3">
      <c r="A42" s="313" t="s">
        <v>157</v>
      </c>
      <c r="B42" s="314"/>
      <c r="C42" s="314"/>
      <c r="D42" s="314"/>
      <c r="E42" s="315"/>
      <c r="F42" s="314"/>
      <c r="G42" s="338" t="e">
        <f>+H42+I42</f>
        <v>#DIV/0!</v>
      </c>
      <c r="H42" s="338" t="e">
        <f>+H35-H40</f>
        <v>#DIV/0!</v>
      </c>
      <c r="I42" s="399" t="e">
        <f>+I35-I40</f>
        <v>#DIV/0!</v>
      </c>
    </row>
    <row r="43" spans="1:9" ht="15.75" thickBot="1" x14ac:dyDescent="0.3">
      <c r="A43" s="365"/>
      <c r="B43" s="47"/>
      <c r="C43" s="47"/>
      <c r="D43" s="47"/>
      <c r="E43" s="47"/>
      <c r="F43" s="47"/>
      <c r="G43" s="321"/>
      <c r="H43" s="321"/>
      <c r="I43" s="387"/>
    </row>
    <row r="44" spans="1:9" x14ac:dyDescent="0.25">
      <c r="A44" s="400"/>
      <c r="B44" s="310"/>
      <c r="C44" s="310"/>
      <c r="D44" s="310"/>
      <c r="E44" s="310"/>
      <c r="F44" s="310"/>
      <c r="G44" s="339"/>
      <c r="H44" s="339"/>
      <c r="I44" s="401"/>
    </row>
    <row r="45" spans="1:9" x14ac:dyDescent="0.25">
      <c r="A45" s="402"/>
      <c r="B45" s="311"/>
      <c r="C45" s="311"/>
      <c r="D45" s="311"/>
      <c r="E45" s="311"/>
      <c r="F45" s="311"/>
      <c r="G45" s="340"/>
      <c r="H45" s="340"/>
      <c r="I45" s="403"/>
    </row>
    <row r="46" spans="1:9" ht="15.75" thickBot="1" x14ac:dyDescent="0.3">
      <c r="A46" s="404"/>
      <c r="B46" s="312"/>
      <c r="C46" s="312"/>
      <c r="D46" s="312"/>
      <c r="E46" s="312"/>
      <c r="F46" s="312"/>
      <c r="G46" s="341"/>
      <c r="H46" s="341"/>
      <c r="I46" s="405"/>
    </row>
    <row r="47" spans="1:9" ht="19.5" thickBot="1" x14ac:dyDescent="0.35">
      <c r="A47" s="409" t="s">
        <v>159</v>
      </c>
      <c r="B47" s="316"/>
      <c r="C47" s="316"/>
      <c r="D47" s="316"/>
      <c r="E47" s="317"/>
      <c r="F47" s="316"/>
      <c r="G47" s="345"/>
      <c r="H47" s="345"/>
      <c r="I47" s="410" t="e">
        <f>+I42</f>
        <v>#DIV/0!</v>
      </c>
    </row>
    <row r="48" spans="1:9" ht="15.75" thickBot="1" x14ac:dyDescent="0.3">
      <c r="A48" s="365"/>
      <c r="B48" s="47"/>
      <c r="C48" s="47"/>
      <c r="D48" s="47"/>
      <c r="E48" s="47"/>
      <c r="F48" s="47"/>
      <c r="G48" s="321"/>
      <c r="H48" s="321"/>
      <c r="I48" s="387"/>
    </row>
    <row r="49" spans="1:9" ht="27" thickBot="1" x14ac:dyDescent="0.45">
      <c r="A49" s="460" t="s">
        <v>196</v>
      </c>
      <c r="B49" s="462"/>
      <c r="C49" s="462"/>
      <c r="D49" s="462"/>
      <c r="E49" s="463"/>
      <c r="F49" s="462"/>
      <c r="G49" s="461"/>
      <c r="H49" s="822" t="e">
        <f>+H40+I47</f>
        <v>#DIV/0!</v>
      </c>
      <c r="I49" s="823"/>
    </row>
    <row r="50" spans="1:9" x14ac:dyDescent="0.25">
      <c r="A50" s="45"/>
      <c r="B50" s="45"/>
      <c r="C50" s="45"/>
      <c r="D50" s="45"/>
      <c r="E50" s="45"/>
      <c r="F50" s="45"/>
      <c r="G50" s="45"/>
      <c r="H50" s="45"/>
      <c r="I50" s="45"/>
    </row>
    <row r="51" spans="1:9" x14ac:dyDescent="0.25">
      <c r="A51" s="760" t="s">
        <v>51</v>
      </c>
      <c r="B51" s="758"/>
      <c r="C51" s="758"/>
      <c r="D51" s="758"/>
      <c r="E51" s="759"/>
      <c r="F51" s="758"/>
      <c r="G51" s="762" t="e">
        <f>+H51+I51</f>
        <v>#DIV/0!</v>
      </c>
      <c r="H51" s="762" t="e">
        <f>+H42-H47</f>
        <v>#DIV/0!</v>
      </c>
      <c r="I51" s="762" t="e">
        <f>+I42-I47</f>
        <v>#DIV/0!</v>
      </c>
    </row>
    <row r="52" spans="1:9" x14ac:dyDescent="0.25">
      <c r="A52" s="760" t="s">
        <v>52</v>
      </c>
      <c r="B52" s="758"/>
      <c r="C52" s="758"/>
      <c r="D52" s="758"/>
      <c r="E52" s="759"/>
      <c r="F52" s="758"/>
      <c r="G52" s="762" t="e">
        <f>+H52+I52</f>
        <v>#DIV/0!</v>
      </c>
      <c r="H52" s="762" t="e">
        <f>+H14-H23-H31-H40</f>
        <v>#DIV/0!</v>
      </c>
      <c r="I52" s="762" t="e">
        <f>+I14-I23-I31-I40-I47</f>
        <v>#DIV/0!</v>
      </c>
    </row>
  </sheetData>
  <mergeCells count="2">
    <mergeCell ref="H49:I49"/>
    <mergeCell ref="A14:F14"/>
  </mergeCells>
  <conditionalFormatting sqref="A26">
    <cfRule type="containsErrors" dxfId="1" priority="3">
      <formula>ISERROR(A26)</formula>
    </cfRule>
  </conditionalFormatting>
  <conditionalFormatting sqref="G51:I52">
    <cfRule type="expression" dxfId="0" priority="1">
      <formula>OR(G51&lt;-0.0009,G51&gt;0.0009)</formula>
    </cfRule>
  </conditionalFormatting>
  <pageMargins left="0.7" right="0.7" top="0.78740157499999996" bottom="0.78740157499999996" header="0.3" footer="0.3"/>
  <pageSetup paperSize="9" scale="7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Stammdaten</vt:lpstr>
      <vt:lpstr>Ergebnis-Übersicht</vt:lpstr>
      <vt:lpstr>A Flächen</vt:lpstr>
      <vt:lpstr>B_1 Gebäude Kaltmiete</vt:lpstr>
      <vt:lpstr>B_2 Infrastr. zentr. Dienste</vt:lpstr>
      <vt:lpstr>C_1 Nebenkosten</vt:lpstr>
      <vt:lpstr>C_2 Nebenk. zentr. Dienste</vt:lpstr>
      <vt:lpstr>D Ausstattung</vt:lpstr>
      <vt:lpstr>E Mietberechnung</vt:lpstr>
      <vt:lpstr>Anlage Verwalt.kosten 2. BV</vt:lpstr>
      <vt:lpstr>'A Flächen'!Druckbereich</vt:lpstr>
      <vt:lpstr>'B_1 Gebäude Kaltmiete'!Druckbereich</vt:lpstr>
      <vt:lpstr>'B_2 Infrastr. zentr. Dienste'!Druckbereich</vt:lpstr>
      <vt:lpstr>'C_1 Nebenkosten'!Druckbereich</vt:lpstr>
      <vt:lpstr>'C_2 Nebenk. zentr. Dienste'!Druckbereich</vt:lpstr>
      <vt:lpstr>'D Ausstattung'!Druckbereich</vt:lpstr>
      <vt:lpstr>'E Mietberechnung'!Druckbereich</vt:lpstr>
      <vt:lpstr>'Ergebnis-Übersicht'!Druckbereich</vt:lpstr>
      <vt:lpstr>Stammdaten!Druckbereich</vt:lpstr>
    </vt:vector>
  </TitlesOfParts>
  <Company>Stiftung Liebenau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Schyra, Matthias</dc:creator>
  <cp:lastModifiedBy>Schyra, Matthias</cp:lastModifiedBy>
  <cp:lastPrinted>2018-07-31T08:50:58Z</cp:lastPrinted>
  <dcterms:created xsi:type="dcterms:W3CDTF">2017-07-26T12:10:48Z</dcterms:created>
  <dcterms:modified xsi:type="dcterms:W3CDTF">2018-09-28T14:56:33Z</dcterms:modified>
</cp:coreProperties>
</file>